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I18" i="3" l="1"/>
  <c r="F13" i="2"/>
  <c r="F102" i="2"/>
  <c r="F76" i="2"/>
  <c r="H105" i="2" l="1"/>
  <c r="H59" i="2"/>
  <c r="I59" i="2"/>
  <c r="H150" i="2" l="1"/>
  <c r="I13" i="2"/>
  <c r="H13" i="2"/>
  <c r="G18" i="2"/>
  <c r="J18" i="2" s="1"/>
  <c r="D18" i="2"/>
  <c r="G45" i="3" l="1"/>
  <c r="E59" i="2" l="1"/>
  <c r="G19" i="2" l="1"/>
  <c r="D19" i="2"/>
  <c r="J19" i="2" l="1"/>
  <c r="I115" i="2"/>
  <c r="E82" i="2" l="1"/>
  <c r="G58" i="2" l="1"/>
  <c r="H54" i="3" l="1"/>
  <c r="H92" i="2" l="1"/>
  <c r="H34" i="2"/>
  <c r="G14" i="2"/>
  <c r="G15" i="2"/>
  <c r="F131" i="2"/>
  <c r="I137" i="2" l="1"/>
  <c r="I40" i="2"/>
  <c r="G53" i="3" l="1"/>
  <c r="G110" i="2"/>
  <c r="D110" i="2"/>
  <c r="E92" i="2"/>
  <c r="E13" i="2"/>
  <c r="H108" i="2"/>
  <c r="J110" i="2" l="1"/>
  <c r="H18" i="3"/>
  <c r="E88" i="2" l="1"/>
  <c r="H153" i="2"/>
  <c r="E153" i="2"/>
  <c r="K155" i="2"/>
  <c r="G155" i="2"/>
  <c r="D155" i="2"/>
  <c r="K94" i="2" l="1"/>
  <c r="I22" i="2" l="1"/>
  <c r="H43" i="2" l="1"/>
  <c r="H139" i="2" l="1"/>
  <c r="F69" i="2"/>
  <c r="E150" i="2"/>
  <c r="F137" i="2"/>
  <c r="G16" i="2" l="1"/>
  <c r="I69" i="2" l="1"/>
  <c r="I25" i="3" l="1"/>
  <c r="I43" i="2"/>
  <c r="F43" i="2"/>
  <c r="F59" i="3" l="1"/>
  <c r="G50" i="3"/>
  <c r="G19" i="3"/>
  <c r="G17" i="3" l="1"/>
  <c r="E34" i="2" l="1"/>
  <c r="L20" i="2"/>
  <c r="G22" i="3" l="1"/>
  <c r="L130" i="2"/>
  <c r="L129" i="2"/>
  <c r="L128" i="2"/>
  <c r="L127" i="2"/>
  <c r="K130" i="2"/>
  <c r="K129" i="2"/>
  <c r="K128" i="2"/>
  <c r="K127" i="2"/>
  <c r="G130" i="2"/>
  <c r="D130" i="2"/>
  <c r="F141" i="2"/>
  <c r="G73" i="2"/>
  <c r="D73" i="2"/>
  <c r="H37" i="2"/>
  <c r="K20" i="2"/>
  <c r="D20" i="2"/>
  <c r="J130" i="2" l="1"/>
  <c r="J73" i="2"/>
  <c r="J20" i="2"/>
  <c r="I55" i="2"/>
  <c r="I134" i="2"/>
  <c r="F126" i="2" l="1"/>
  <c r="H90" i="2" l="1"/>
  <c r="H55" i="2"/>
  <c r="D156" i="2"/>
  <c r="G156" i="2"/>
  <c r="E51" i="2" l="1"/>
  <c r="E50" i="2" s="1"/>
  <c r="D45" i="3" l="1"/>
  <c r="K13" i="3" l="1"/>
  <c r="H141" i="2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D154" i="2" l="1"/>
  <c r="L15" i="3"/>
  <c r="K15" i="3"/>
  <c r="L157" i="2"/>
  <c r="K157" i="2"/>
  <c r="L156" i="2"/>
  <c r="K156" i="2"/>
  <c r="J156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E102" i="2" s="1"/>
  <c r="E81" i="2" s="1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H82" i="2" l="1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8" i="2"/>
  <c r="H158" i="2"/>
  <c r="F158" i="2"/>
  <c r="E158" i="2"/>
  <c r="I150" i="2"/>
  <c r="F150" i="2"/>
  <c r="F149" i="2" s="1"/>
  <c r="I139" i="2"/>
  <c r="F139" i="2"/>
  <c r="H137" i="2"/>
  <c r="I135" i="2"/>
  <c r="H135" i="2"/>
  <c r="H134" i="2" s="1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60" i="2"/>
  <c r="G57" i="2"/>
  <c r="G56" i="2"/>
  <c r="F59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H81" i="2" l="1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0" i="2"/>
  <c r="G159" i="2"/>
  <c r="G158" i="2"/>
  <c r="G157" i="2"/>
  <c r="G154" i="2"/>
  <c r="J154" i="2" s="1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0" i="2"/>
  <c r="D159" i="2"/>
  <c r="D158" i="2"/>
  <c r="D157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7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I20" i="3"/>
  <c r="H20" i="3"/>
  <c r="G20" i="3"/>
  <c r="F20" i="3"/>
  <c r="E20" i="3"/>
  <c r="D20" i="3"/>
  <c r="L159" i="2"/>
  <c r="K159" i="2"/>
  <c r="J159" i="2"/>
  <c r="L158" i="2"/>
  <c r="K158" i="2"/>
  <c r="J158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F54" i="2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G77" i="2" l="1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H7" i="3"/>
  <c r="H30" i="4" s="1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<sst xmlns="http://schemas.openxmlformats.org/spreadsheetml/2006/main" count="797" uniqueCount="493">
  <si>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</si>
  <si>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</si>
  <si>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</si>
  <si>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</si>
  <si>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</si>
  <si>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</si>
  <si>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</si>
  <si>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</si>
  <si>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</si>
  <si>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</si>
  <si>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</si>
  <si>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</si>
  <si>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</si>
  <si>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</si>
  <si>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</si>
  <si>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</si>
  <si>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</si>
  <si>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</si>
  <si>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</si>
  <si>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</si>
  <si>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</si>
  <si>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</si>
  <si>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</si>
  <si>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</si>
  <si>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</si>
  <si>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</si>
  <si>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</si>
  <si>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</si>
  <si>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</si>
  <si>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</si>
  <si>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</si>
  <si>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</si>
  <si>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</si>
  <si>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</si>
  <si>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</si>
  <si>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</si>
  <si>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</si>
  <si>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</si>
  <si>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</si>
  <si>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</si>
  <si>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</si>
  <si>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</si>
  <si>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</si>
  <si>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</si>
  <si>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</si>
  <si>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</si>
  <si>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</si>
  <si>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</si>
  <si>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</si>
  <si>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</si>
  <si>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</si>
  <si>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</si>
  <si>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</si>
  <si>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</si>
  <si>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</si>
  <si>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</si>
  <si>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</si>
  <si>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</si>
  <si>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</si>
  <si>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</si>
  <si>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</si>
  <si>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</si>
  <si>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</si>
  <si>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</si>
  <si>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</si>
  <si>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</si>
  <si>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</si>
  <si>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</si>
  <si>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</si>
  <si>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</si>
  <si>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</si>
  <si>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</si>
  <si>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</si>
  <si>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</si>
  <si>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</si>
  <si>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</si>
  <si>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</si>
  <si>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</si>
  <si>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</si>
  <si>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</si>
  <si>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</si>
  <si>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</si>
  <si>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</si>
  <si>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</si>
  <si>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</si>
  <si>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</si>
  <si>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</si>
  <si>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</si>
  <si>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</si>
  <si>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</si>
  <si>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</si>
  <si>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</si>
  <si>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</si>
  <si>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</si>
  <si>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</si>
  <si>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</si>
  <si>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</si>
  <si>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</si>
  <si>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</si>
  <si>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</si>
  <si>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</si>
  <si>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</si>
  <si>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</si>
  <si>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</si>
  <si>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</si>
  <si>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</si>
  <si>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</si>
  <si>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</si>
  <si>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</si>
  <si>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</si>
  <si>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</si>
  <si>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</si>
  <si>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</si>
  <si>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</si>
  <si>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</si>
  <si>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</si>
  <si>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</si>
  <si>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</si>
  <si>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</si>
  <si>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</si>
  <si>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</si>
  <si>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</si>
  <si>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</si>
  <si>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</si>
  <si>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</si>
  <si>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</si>
  <si>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</si>
  <si>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</si>
  <si>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</si>
  <si>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</si>
  <si>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</si>
  <si>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</si>
  <si>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</si>
  <si>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</si>
  <si>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</si>
  <si>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</si>
  <si>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</si>
  <si>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</si>
  <si>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</si>
  <si>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</si>
  <si>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</si>
  <si>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</si>
  <si>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</si>
  <si>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</si>
  <si>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</si>
  <si>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</si>
  <si>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</si>
  <si>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</si>
  <si>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</si>
  <si>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</si>
  <si>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</si>
  <si>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</si>
  <si>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</si>
  <si>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</si>
  <si>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</si>
  <si>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</si>
  <si>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</si>
  <si>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</si>
  <si>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</si>
  <si>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</si>
  <si>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</si>
  <si>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</si>
  <si>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</si>
  <si>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</si>
  <si>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</si>
  <si>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</si>
  <si>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</si>
  <si>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</si>
  <si>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</si>
  <si>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</si>
  <si>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</si>
  <si>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</si>
  <si>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</si>
  <si>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</si>
  <si>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</si>
  <si>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</si>
  <si>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</si>
  <si>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</si>
  <si>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</si>
  <si>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</si>
  <si>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</si>
  <si>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</si>
  <si>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</si>
  <si>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</si>
  <si>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</si>
  <si>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</si>
  <si>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</si>
  <si>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</si>
  <si>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</si>
  <si>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</si>
  <si>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</si>
  <si>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</si>
  <si>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</si>
  <si>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</si>
  <si>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</si>
  <si>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</si>
  <si>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</si>
  <si>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</si>
  <si>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</si>
  <si>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</si>
  <si>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</si>
  <si>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</si>
  <si>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</si>
  <si>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</si>
  <si>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</si>
  <si>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</si>
  <si>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</si>
  <si>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</si>
  <si>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</si>
  <si>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</si>
  <si>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</si>
  <si>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</si>
  <si>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</si>
  <si>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</si>
  <si>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</si>
  <si>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</si>
  <si>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</si>
  <si>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</si>
  <si>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</si>
  <si>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</si>
  <si>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</si>
  <si>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</si>
  <si>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</si>
  <si>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</si>
  <si>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</si>
  <si>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</si>
  <si>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</si>
  <si>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</si>
  <si>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</si>
  <si>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</si>
  <si>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</si>
  <si>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</si>
  <si>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</si>
  <si>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</si>
  <si>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</si>
  <si>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</si>
  <si>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</si>
  <si>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</si>
  <si>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</si>
  <si>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</si>
  <si>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</si>
  <si>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</si>
  <si>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</si>
  <si>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</si>
  <si>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</si>
  <si>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</si>
  <si>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</si>
  <si>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</si>
  <si>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</si>
  <si>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</si>
  <si>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</si>
  <si>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</si>
  <si>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</si>
  <si>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</si>
  <si>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</si>
  <si>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</si>
  <si>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</si>
  <si>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</si>
  <si>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</si>
  <si>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</si>
  <si>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</si>
  <si>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</si>
  <si>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</si>
  <si>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</si>
  <si>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</si>
  <si>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</si>
  <si>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</si>
  <si>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</si>
  <si>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</si>
  <si>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</si>
  <si>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</si>
  <si>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</si>
  <si>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</si>
  <si>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</si>
  <si>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</si>
  <si>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</si>
  <si>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</si>
  <si>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</si>
  <si>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</si>
  <si>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</si>
  <si>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</si>
  <si>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</si>
  <si>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</si>
  <si>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</si>
  <si>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</si>
  <si>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</si>
  <si>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</si>
  <si>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</si>
  <si>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</si>
  <si>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</si>
  <si>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</si>
  <si>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</si>
  <si>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</si>
  <si>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</si>
  <si>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</si>
  <si>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</si>
  <si>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</si>
  <si>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</si>
  <si>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</si>
  <si>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</si>
  <si>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</si>
  <si>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</si>
  <si>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</si>
  <si>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</si>
  <si>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</si>
  <si>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</si>
  <si>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</si>
  <si>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</si>
  <si>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</si>
  <si>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</si>
  <si>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</si>
  <si>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</si>
  <si>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</si>
  <si>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</si>
  <si>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</si>
  <si>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</si>
  <si>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</si>
  <si>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</si>
  <si>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</si>
  <si>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</si>
  <si>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</si>
  <si>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</si>
  <si>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</si>
  <si>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</si>
  <si>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</si>
  <si>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</si>
  <si>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</si>
  <si>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</si>
  <si>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</si>
  <si>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</si>
  <si>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</si>
  <si>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</si>
  <si>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</si>
  <si>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</si>
  <si>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</si>
  <si>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</si>
  <si>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</si>
  <si>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</si>
  <si>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</si>
  <si>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</si>
  <si>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</si>
  <si>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</si>
  <si>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</si>
  <si>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</si>
  <si>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</si>
  <si>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</si>
  <si>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</si>
  <si>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</si>
  <si>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</si>
  <si>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</si>
  <si>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</si>
  <si>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</si>
  <si>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</si>
  <si>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</si>
  <si>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</si>
  <si>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</si>
  <si>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</si>
  <si>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</si>
  <si>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</si>
  <si>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</si>
  <si>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</si>
  <si>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</si>
  <si>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</si>
  <si>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</si>
  <si>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</si>
  <si>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</si>
  <si>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</si>
  <si>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</si>
  <si>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</si>
  <si>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</si>
  <si>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</si>
  <si>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</si>
  <si>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</si>
  <si>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</si>
  <si>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</si>
  <si>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</si>
  <si>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</si>
  <si>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</si>
  <si>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</si>
  <si>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</si>
  <si>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</si>
  <si>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</si>
  <si>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</si>
  <si>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</si>
  <si>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</si>
  <si>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</si>
  <si>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</si>
  <si>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</si>
  <si>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</si>
  <si>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</si>
  <si>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</si>
  <si>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</si>
  <si>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</si>
  <si>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</si>
  <si>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</si>
  <si>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</si>
  <si>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</si>
  <si>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</si>
  <si>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</si>
  <si>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</si>
  <si>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</si>
  <si>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</si>
  <si>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</si>
  <si>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</si>
  <si>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</si>
  <si>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</si>
  <si>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</si>
  <si>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</si>
  <si>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</si>
  <si>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</si>
  <si>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</si>
  <si>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</si>
  <si>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</si>
  <si>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</si>
  <si>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</si>
  <si>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</si>
  <si>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</si>
  <si>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</si>
  <si>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</si>
  <si>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</si>
  <si>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</si>
  <si>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</si>
  <si>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</si>
  <si>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</si>
  <si>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</si>
  <si>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</si>
  <si>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</si>
  <si>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</si>
  <si>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</si>
  <si>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</si>
  <si>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</si>
  <si>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</si>
  <si>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</si>
  <si>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</si>
  <si>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</si>
  <si>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</si>
  <si>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</si>
  <si>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</si>
  <si>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</si>
  <si>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</si>
  <si>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</si>
  <si>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</si>
  <si>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</si>
  <si>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</si>
  <si>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</si>
  <si>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</si>
  <si>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</si>
  <si>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</si>
  <si>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</si>
  <si>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</si>
  <si>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</si>
  <si>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</si>
  <si>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</si>
  <si>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</si>
  <si>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</si>
  <si>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</si>
  <si>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</si>
  <si>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</si>
  <si>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</si>
  <si>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</si>
  <si>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</si>
  <si>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</si>
  <si>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</si>
  <si>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</si>
  <si>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</si>
  <si>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</si>
  <si>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</si>
  <si>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</si>
  <si>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</si>
  <si>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</si>
  <si>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</si>
  <si>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</si>
  <si>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</si>
  <si>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</si>
  <si>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</si>
  <si>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</si>
  <si>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</si>
  <si>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</si>
  <si>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</si>
  <si>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</si>
  <si>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</si>
  <si>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</si>
  <si>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</si>
  <si>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</si>
  <si>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</si>
  <si>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</si>
  <si>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</si>
  <si>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</si>
  <si>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</si>
  <si>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21 июля2023г.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</si>
  <si>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</si>
  <si>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</si>
  <si>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СПРАВКА ОБ ИСПОЛНЕНИИ КОНСОЛИДИРОВАННОГО БЮДЖЕТА МАМСКО-ЧУЙСКОГО РАЙОНА ЗА  сентябрь 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</si>
</sst>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opLeftCell="A4" workbookViewId="0">
      <selection activeCell="H160" sqref="H160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30" t="s">
        <v>492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" customHeight="1" x14ac:dyDescent="0.3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D11+D118</f>
        <v>673365434.65999997</v>
      </c>
      <c r="E9" s="53">
        <f t="shared" si="0"/>
        <v>611474578.59000003</v>
      </c>
      <c r="F9" s="53">
        <f t="shared" si="0"/>
        <v>129108723.15000001</v>
      </c>
      <c r="G9" s="53">
        <f t="shared" si="0"/>
        <v>449683888.99000007</v>
      </c>
      <c r="H9" s="53">
        <f t="shared" si="0"/>
        <v>434858544.33000004</v>
      </c>
      <c r="I9" s="53">
        <f t="shared" si="0"/>
        <v>56580724.540000007</v>
      </c>
      <c r="J9" s="53">
        <f>G9/D9*100</f>
        <v>66.78155216224566</v>
      </c>
      <c r="K9" s="53">
        <f>H9/E9*100</f>
        <v>71.116373363017132</v>
      </c>
      <c r="L9" s="53">
        <f>I9/F9*100</f>
        <v>43.824091168699631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81" si="1">E11+F11</f>
        <v>90482966.719999999</v>
      </c>
      <c r="E11" s="53">
        <f>E12+E21+E27+E39+E47+E53+E63+E69+E76+E81+E111</f>
        <v>68944376.719999999</v>
      </c>
      <c r="F11" s="53">
        <f>F12+F21+F27+F39+F47+F53+F63+F69+F76+F81+F111</f>
        <v>21538590</v>
      </c>
      <c r="G11" s="53">
        <f t="shared" ref="G11:G104" si="2">H11+I11</f>
        <v>59109805.439999998</v>
      </c>
      <c r="H11" s="53">
        <f>H12+H21+H27+H39+H47+H53+H63+H69+H76+H81+H111</f>
        <v>47578005.739999995</v>
      </c>
      <c r="I11" s="53">
        <f>I12+I21+I27+I39+I47+I53+I63+I69+I76+I81+I111</f>
        <v>11531799.700000001</v>
      </c>
      <c r="J11" s="53">
        <f t="shared" ref="J11:L49" si="3">G11/D11*100</f>
        <v>65.326997536360182</v>
      </c>
      <c r="K11" s="53">
        <f t="shared" ref="K11:L49" si="4">H11/E11*100</f>
        <v>69.009262253868698</v>
      </c>
      <c r="L11" s="53">
        <f t="shared" ref="L11:L49" si="5">I11/F11*100</f>
        <v>53.540179278216449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68501100</v>
      </c>
      <c r="E12" s="49">
        <f>E13</f>
        <v>51800000</v>
      </c>
      <c r="F12" s="49">
        <f>F13</f>
        <v>16701100</v>
      </c>
      <c r="G12" s="53">
        <f t="shared" si="2"/>
        <v>39420804.730000004</v>
      </c>
      <c r="H12" s="49">
        <f>H13</f>
        <v>30468673.41</v>
      </c>
      <c r="I12" s="49">
        <f>I13</f>
        <v>8952131.3200000003</v>
      </c>
      <c r="J12" s="53">
        <f t="shared" si="3"/>
        <v>57.547695920211503</v>
      </c>
      <c r="K12" s="53">
        <f t="shared" si="4"/>
        <v>58.819832837837836</v>
      </c>
      <c r="L12" s="53">
        <f t="shared" si="5"/>
        <v>53.602046092772341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68501100</v>
      </c>
      <c r="E13" s="26">
        <f>E14+E15+E16+E17+E20</f>
        <v>51800000</v>
      </c>
      <c r="F13" s="26">
        <f>F14+F15+F16+F17+F20+F19</f>
        <v>16701100</v>
      </c>
      <c r="G13" s="20">
        <f t="shared" si="2"/>
        <v>39420804.730000004</v>
      </c>
      <c r="H13" s="26">
        <f>H14+H15+H16+H17+H20+H19+H18</f>
        <v>30468673.41</v>
      </c>
      <c r="I13" s="26">
        <f>I14+I15+I16+I17+I20+I19+I18</f>
        <v>8952131.3200000003</v>
      </c>
      <c r="J13" s="20">
        <f t="shared" si="3"/>
        <v>57.547695920211503</v>
      </c>
      <c r="K13" s="20">
        <f t="shared" si="4"/>
        <v>58.819832837837836</v>
      </c>
      <c r="L13" s="20">
        <f t="shared" si="5"/>
        <v>53.602046092772341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67802000</v>
      </c>
      <c r="E14" s="26">
        <v>51165000</v>
      </c>
      <c r="F14" s="26">
        <v>16637000</v>
      </c>
      <c r="G14" s="20">
        <f t="shared" si="2"/>
        <v>39174046.890000001</v>
      </c>
      <c r="H14" s="26">
        <v>30280375.57</v>
      </c>
      <c r="I14" s="26">
        <v>8893671.3200000003</v>
      </c>
      <c r="J14" s="20">
        <f t="shared" si="3"/>
        <v>57.777125881242441</v>
      </c>
      <c r="K14" s="20">
        <f t="shared" si="4"/>
        <v>59.181814853904037</v>
      </c>
      <c r="L14" s="20">
        <f t="shared" si="5"/>
        <v>53.457181703432113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14073.5</v>
      </c>
      <c r="H15" s="26">
        <v>12930.91</v>
      </c>
      <c r="I15" s="26">
        <v>1142.5899999999999</v>
      </c>
      <c r="J15" s="20">
        <f t="shared" si="3"/>
        <v>23.853389830508476</v>
      </c>
      <c r="K15" s="20">
        <f t="shared" si="4"/>
        <v>23.510745454545454</v>
      </c>
      <c r="L15" s="20">
        <f t="shared" si="5"/>
        <v>28.56475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75000</v>
      </c>
      <c r="E16" s="26">
        <v>60000</v>
      </c>
      <c r="F16" s="26">
        <v>15000</v>
      </c>
      <c r="G16" s="20">
        <f>H16+I16</f>
        <v>128178.63</v>
      </c>
      <c r="H16" s="26">
        <v>97105.02</v>
      </c>
      <c r="I16" s="26">
        <v>31073.61</v>
      </c>
      <c r="J16" s="20">
        <f t="shared" si="3"/>
        <v>170.90484000000001</v>
      </c>
      <c r="K16" s="20">
        <f t="shared" si="4"/>
        <v>161.8417</v>
      </c>
      <c r="L16" s="20">
        <f t="shared" si="5"/>
        <v>207.1574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20100</v>
      </c>
      <c r="E17" s="26">
        <v>20000</v>
      </c>
      <c r="F17" s="26">
        <v>100</v>
      </c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>
        <f t="shared" si="5"/>
        <v>0</v>
      </c>
      <c r="M17" s="7"/>
    </row>
    <row r="18" spans="1:13" ht="82.2" customHeight="1" x14ac:dyDescent="0.3">
      <c r="A18" s="111" t="s">
        <v>491</v>
      </c>
      <c r="B18" s="24" t="s">
        <v>19</v>
      </c>
      <c r="C18" s="25" t="s">
        <v>490</v>
      </c>
      <c r="D18" s="26">
        <f>E18+F18</f>
        <v>0</v>
      </c>
      <c r="E18" s="26"/>
      <c r="F18" s="26"/>
      <c r="G18" s="20">
        <f>H18+I18</f>
        <v>125.41</v>
      </c>
      <c r="H18" s="26">
        <v>95.01</v>
      </c>
      <c r="I18" s="26">
        <v>30.4</v>
      </c>
      <c r="J18" s="20" t="e">
        <f t="shared" si="3"/>
        <v>#DIV/0!</v>
      </c>
      <c r="K18" s="20"/>
      <c r="L18" s="20"/>
      <c r="M18" s="7"/>
    </row>
    <row r="19" spans="1:13" ht="86.4" customHeight="1" x14ac:dyDescent="0.3">
      <c r="A19" s="111" t="s">
        <v>487</v>
      </c>
      <c r="B19" s="24" t="s">
        <v>19</v>
      </c>
      <c r="C19" s="25" t="s">
        <v>488</v>
      </c>
      <c r="D19" s="26">
        <f>E19+F19</f>
        <v>10000</v>
      </c>
      <c r="E19" s="26"/>
      <c r="F19" s="26">
        <v>10000</v>
      </c>
      <c r="G19" s="20">
        <f>H19+I19</f>
        <v>0</v>
      </c>
      <c r="H19" s="26"/>
      <c r="I19" s="26"/>
      <c r="J19" s="20">
        <f t="shared" si="3"/>
        <v>0</v>
      </c>
      <c r="K19" s="20"/>
      <c r="L19" s="20"/>
      <c r="M19" s="7"/>
    </row>
    <row r="20" spans="1:13" ht="161.25" customHeight="1" x14ac:dyDescent="0.3">
      <c r="A20" s="120" t="s">
        <v>465</v>
      </c>
      <c r="B20" s="24" t="s">
        <v>19</v>
      </c>
      <c r="C20" s="25" t="s">
        <v>458</v>
      </c>
      <c r="D20" s="26">
        <f>E20+F20</f>
        <v>535000</v>
      </c>
      <c r="E20" s="26">
        <v>500000</v>
      </c>
      <c r="F20" s="26">
        <v>35000</v>
      </c>
      <c r="G20" s="20">
        <v>52116.3</v>
      </c>
      <c r="H20" s="26">
        <v>78166.899999999994</v>
      </c>
      <c r="I20" s="26">
        <v>26213.4</v>
      </c>
      <c r="J20" s="20">
        <f t="shared" si="3"/>
        <v>9.7413644859813093</v>
      </c>
      <c r="K20" s="20">
        <f t="shared" si="4"/>
        <v>15.633379999999999</v>
      </c>
      <c r="L20" s="20">
        <f t="shared" si="5"/>
        <v>74.895428571428582</v>
      </c>
      <c r="M20" s="7"/>
    </row>
    <row r="21" spans="1:13" ht="62.4" x14ac:dyDescent="0.3">
      <c r="A21" s="113" t="s">
        <v>37</v>
      </c>
      <c r="B21" s="47" t="s">
        <v>19</v>
      </c>
      <c r="C21" s="48" t="s">
        <v>38</v>
      </c>
      <c r="D21" s="49">
        <f t="shared" si="1"/>
        <v>2712790</v>
      </c>
      <c r="E21" s="49">
        <f>E22</f>
        <v>0</v>
      </c>
      <c r="F21" s="49">
        <f>F22</f>
        <v>2712790</v>
      </c>
      <c r="G21" s="53">
        <f t="shared" si="2"/>
        <v>2100292.3100000005</v>
      </c>
      <c r="H21" s="49">
        <f>H22</f>
        <v>0</v>
      </c>
      <c r="I21" s="49">
        <f>I22</f>
        <v>2100292.3100000005</v>
      </c>
      <c r="J21" s="53">
        <f t="shared" si="3"/>
        <v>77.421853884745985</v>
      </c>
      <c r="K21" s="53" t="e">
        <f t="shared" si="4"/>
        <v>#DIV/0!</v>
      </c>
      <c r="L21" s="53">
        <f t="shared" si="5"/>
        <v>77.421853884745985</v>
      </c>
      <c r="M21" s="7"/>
    </row>
    <row r="22" spans="1:13" ht="46.8" x14ac:dyDescent="0.3">
      <c r="A22" s="111" t="s">
        <v>39</v>
      </c>
      <c r="B22" s="24" t="s">
        <v>19</v>
      </c>
      <c r="C22" s="25" t="s">
        <v>40</v>
      </c>
      <c r="D22" s="26">
        <f t="shared" si="1"/>
        <v>2712790</v>
      </c>
      <c r="E22" s="26">
        <f>SUM(E23:E26)</f>
        <v>0</v>
      </c>
      <c r="F22" s="26">
        <f>SUM(F23:F26)</f>
        <v>2712790</v>
      </c>
      <c r="G22" s="20">
        <f t="shared" si="2"/>
        <v>2100292.3100000005</v>
      </c>
      <c r="H22" s="26">
        <f>SUM(H23:H26)</f>
        <v>0</v>
      </c>
      <c r="I22" s="26">
        <f>SUM(I23:I26)</f>
        <v>2100292.3100000005</v>
      </c>
      <c r="J22" s="20">
        <f t="shared" si="3"/>
        <v>77.421853884745985</v>
      </c>
      <c r="K22" s="20" t="e">
        <f t="shared" si="4"/>
        <v>#DIV/0!</v>
      </c>
      <c r="L22" s="20">
        <f t="shared" si="5"/>
        <v>77.421853884745985</v>
      </c>
      <c r="M22" s="7"/>
    </row>
    <row r="23" spans="1:13" ht="109.2" x14ac:dyDescent="0.3">
      <c r="A23" s="111" t="s">
        <v>41</v>
      </c>
      <c r="B23" s="24" t="s">
        <v>19</v>
      </c>
      <c r="C23" s="25" t="s">
        <v>42</v>
      </c>
      <c r="D23" s="26">
        <f t="shared" si="1"/>
        <v>1453800</v>
      </c>
      <c r="E23" s="26"/>
      <c r="F23" s="26">
        <v>1453800</v>
      </c>
      <c r="G23" s="20">
        <f t="shared" si="2"/>
        <v>1075847.04</v>
      </c>
      <c r="H23" s="26"/>
      <c r="I23" s="26">
        <v>1075847.04</v>
      </c>
      <c r="J23" s="20">
        <f t="shared" si="3"/>
        <v>74.002410235245563</v>
      </c>
      <c r="K23" s="20" t="e">
        <f t="shared" si="4"/>
        <v>#DIV/0!</v>
      </c>
      <c r="L23" s="20">
        <f t="shared" si="5"/>
        <v>74.002410235245563</v>
      </c>
      <c r="M23" s="7"/>
    </row>
    <row r="24" spans="1:13" ht="140.4" x14ac:dyDescent="0.3">
      <c r="A24" s="111" t="s">
        <v>43</v>
      </c>
      <c r="B24" s="24" t="s">
        <v>19</v>
      </c>
      <c r="C24" s="25" t="s">
        <v>44</v>
      </c>
      <c r="D24" s="26">
        <f t="shared" si="1"/>
        <v>-147970</v>
      </c>
      <c r="E24" s="26"/>
      <c r="F24" s="26">
        <v>-147970</v>
      </c>
      <c r="G24" s="20">
        <f t="shared" si="2"/>
        <v>5796.81</v>
      </c>
      <c r="H24" s="26"/>
      <c r="I24" s="26">
        <v>5796.81</v>
      </c>
      <c r="J24" s="20">
        <f t="shared" si="3"/>
        <v>-3.9175576130296688</v>
      </c>
      <c r="K24" s="20" t="e">
        <f t="shared" si="4"/>
        <v>#DIV/0!</v>
      </c>
      <c r="L24" s="20">
        <f t="shared" si="5"/>
        <v>-3.9175576130296688</v>
      </c>
      <c r="M24" s="7"/>
    </row>
    <row r="25" spans="1:13" ht="124.8" x14ac:dyDescent="0.3">
      <c r="A25" s="111" t="s">
        <v>45</v>
      </c>
      <c r="B25" s="24" t="s">
        <v>19</v>
      </c>
      <c r="C25" s="25" t="s">
        <v>46</v>
      </c>
      <c r="D25" s="26">
        <f t="shared" si="1"/>
        <v>1442200</v>
      </c>
      <c r="E25" s="26"/>
      <c r="F25" s="26">
        <v>1442200</v>
      </c>
      <c r="G25" s="20">
        <f t="shared" si="2"/>
        <v>1144874.8</v>
      </c>
      <c r="H25" s="26"/>
      <c r="I25" s="26">
        <v>1144874.8</v>
      </c>
      <c r="J25" s="20">
        <f t="shared" si="3"/>
        <v>79.383913465538754</v>
      </c>
      <c r="K25" s="20" t="e">
        <f t="shared" si="4"/>
        <v>#DIV/0!</v>
      </c>
      <c r="L25" s="20">
        <f t="shared" si="5"/>
        <v>79.383913465538754</v>
      </c>
      <c r="M25" s="7"/>
    </row>
    <row r="26" spans="1:13" ht="124.8" x14ac:dyDescent="0.3">
      <c r="A26" s="111" t="s">
        <v>47</v>
      </c>
      <c r="B26" s="24" t="s">
        <v>19</v>
      </c>
      <c r="C26" s="25" t="s">
        <v>48</v>
      </c>
      <c r="D26" s="26">
        <f t="shared" si="1"/>
        <v>-35240</v>
      </c>
      <c r="E26" s="26"/>
      <c r="F26" s="26">
        <v>-35240</v>
      </c>
      <c r="G26" s="20">
        <f t="shared" si="2"/>
        <v>-126226.34</v>
      </c>
      <c r="H26" s="26">
        <v>0</v>
      </c>
      <c r="I26" s="26">
        <v>-126226.34</v>
      </c>
      <c r="J26" s="20">
        <f t="shared" si="3"/>
        <v>358.19052213393871</v>
      </c>
      <c r="K26" s="20" t="e">
        <f t="shared" si="4"/>
        <v>#DIV/0!</v>
      </c>
      <c r="L26" s="20">
        <f t="shared" si="5"/>
        <v>358.19052213393871</v>
      </c>
      <c r="M26" s="7"/>
    </row>
    <row r="27" spans="1:13" ht="31.2" x14ac:dyDescent="0.3">
      <c r="A27" s="113" t="s">
        <v>49</v>
      </c>
      <c r="B27" s="47" t="s">
        <v>19</v>
      </c>
      <c r="C27" s="48" t="s">
        <v>50</v>
      </c>
      <c r="D27" s="49">
        <f t="shared" si="1"/>
        <v>2590000</v>
      </c>
      <c r="E27" s="49">
        <f>E28+E34+E37</f>
        <v>2590000</v>
      </c>
      <c r="F27" s="49">
        <f>F28+F34+F37</f>
        <v>0</v>
      </c>
      <c r="G27" s="53">
        <f t="shared" si="2"/>
        <v>5143737.5999999996</v>
      </c>
      <c r="H27" s="49">
        <f>H28+H34+H37</f>
        <v>5143737.5999999996</v>
      </c>
      <c r="I27" s="49">
        <f>I28+I34+I37</f>
        <v>0</v>
      </c>
      <c r="J27" s="53">
        <f t="shared" si="3"/>
        <v>198.59990733590732</v>
      </c>
      <c r="K27" s="53">
        <f t="shared" si="4"/>
        <v>198.59990733590732</v>
      </c>
      <c r="L27" s="53" t="e">
        <f t="shared" si="5"/>
        <v>#DIV/0!</v>
      </c>
      <c r="M27" s="7"/>
    </row>
    <row r="28" spans="1:13" ht="46.8" x14ac:dyDescent="0.3">
      <c r="A28" s="111" t="s">
        <v>310</v>
      </c>
      <c r="B28" s="24" t="s">
        <v>19</v>
      </c>
      <c r="C28" s="25" t="s">
        <v>311</v>
      </c>
      <c r="D28" s="26">
        <f t="shared" si="1"/>
        <v>1915000</v>
      </c>
      <c r="E28" s="26">
        <f>SUM(E29:E33)</f>
        <v>1915000</v>
      </c>
      <c r="F28" s="26">
        <f>SUM(F29:F33)</f>
        <v>0</v>
      </c>
      <c r="G28" s="20">
        <f t="shared" si="2"/>
        <v>4554182.91</v>
      </c>
      <c r="H28" s="26">
        <f>SUM(H29:H33)</f>
        <v>4554182.91</v>
      </c>
      <c r="I28" s="26">
        <v>0</v>
      </c>
      <c r="J28" s="20">
        <f t="shared" si="3"/>
        <v>237.8163399477807</v>
      </c>
      <c r="K28" s="20">
        <f t="shared" si="4"/>
        <v>237.8163399477807</v>
      </c>
      <c r="L28" s="20" t="e">
        <f t="shared" si="5"/>
        <v>#DIV/0!</v>
      </c>
      <c r="M28" s="7"/>
    </row>
    <row r="29" spans="1:13" ht="62.4" x14ac:dyDescent="0.3">
      <c r="A29" s="111" t="s">
        <v>305</v>
      </c>
      <c r="B29" s="24" t="s">
        <v>19</v>
      </c>
      <c r="C29" s="25" t="s">
        <v>306</v>
      </c>
      <c r="D29" s="26">
        <f t="shared" si="1"/>
        <v>715000</v>
      </c>
      <c r="E29" s="26">
        <v>715000</v>
      </c>
      <c r="F29" s="26">
        <v>0</v>
      </c>
      <c r="G29" s="20">
        <f t="shared" si="2"/>
        <v>2629627.59</v>
      </c>
      <c r="H29" s="26">
        <v>2629627.59</v>
      </c>
      <c r="I29" s="26">
        <v>0</v>
      </c>
      <c r="J29" s="20">
        <f t="shared" si="3"/>
        <v>367.78008251748247</v>
      </c>
      <c r="K29" s="20">
        <f t="shared" si="4"/>
        <v>367.78008251748247</v>
      </c>
      <c r="L29" s="20" t="e">
        <f t="shared" si="5"/>
        <v>#DIV/0!</v>
      </c>
      <c r="M29" s="7"/>
    </row>
    <row r="30" spans="1:13" ht="62.4" x14ac:dyDescent="0.3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" x14ac:dyDescent="0.3">
      <c r="A31" s="111" t="s">
        <v>307</v>
      </c>
      <c r="B31" s="24" t="s">
        <v>19</v>
      </c>
      <c r="C31" s="25" t="s">
        <v>341</v>
      </c>
      <c r="D31" s="26">
        <f t="shared" si="1"/>
        <v>1200000</v>
      </c>
      <c r="E31" s="26">
        <v>1200000</v>
      </c>
      <c r="F31" s="26">
        <v>0</v>
      </c>
      <c r="G31" s="20">
        <f t="shared" si="2"/>
        <v>1924555.32</v>
      </c>
      <c r="H31" s="26">
        <v>1924555.32</v>
      </c>
      <c r="I31" s="26">
        <v>0</v>
      </c>
      <c r="J31" s="20">
        <f t="shared" si="3"/>
        <v>160.37961000000001</v>
      </c>
      <c r="K31" s="20">
        <f t="shared" si="4"/>
        <v>160.37961000000001</v>
      </c>
      <c r="L31" s="20" t="e">
        <f t="shared" si="5"/>
        <v>#DIV/0!</v>
      </c>
      <c r="M31" s="7"/>
    </row>
    <row r="32" spans="1:13" ht="78" x14ac:dyDescent="0.3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2" x14ac:dyDescent="0.3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2" x14ac:dyDescent="0.3">
      <c r="A34" s="111" t="s">
        <v>51</v>
      </c>
      <c r="B34" s="24" t="s">
        <v>19</v>
      </c>
      <c r="C34" s="25" t="s">
        <v>52</v>
      </c>
      <c r="D34" s="26">
        <f t="shared" si="1"/>
        <v>0</v>
      </c>
      <c r="E34" s="26">
        <f>E35+E36</f>
        <v>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31.2" x14ac:dyDescent="0.3">
      <c r="A35" s="111" t="s">
        <v>51</v>
      </c>
      <c r="B35" s="24" t="s">
        <v>19</v>
      </c>
      <c r="C35" s="25" t="s">
        <v>53</v>
      </c>
      <c r="D35" s="26">
        <f t="shared" si="1"/>
        <v>0</v>
      </c>
      <c r="E35" s="26"/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15.6" x14ac:dyDescent="0.3">
      <c r="A36" s="121" t="s">
        <v>467</v>
      </c>
      <c r="B36" s="24" t="s">
        <v>19</v>
      </c>
      <c r="C36" s="25" t="s">
        <v>466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3">
      <c r="A37" s="111" t="s">
        <v>478</v>
      </c>
      <c r="B37" s="24" t="s">
        <v>19</v>
      </c>
      <c r="C37" s="25" t="s">
        <v>347</v>
      </c>
      <c r="D37" s="26">
        <f t="shared" si="1"/>
        <v>675000</v>
      </c>
      <c r="E37" s="26">
        <f>E38</f>
        <v>675000</v>
      </c>
      <c r="F37" s="26">
        <f>F38</f>
        <v>0</v>
      </c>
      <c r="G37" s="20">
        <f t="shared" si="2"/>
        <v>695822.98</v>
      </c>
      <c r="H37" s="26">
        <f>H38</f>
        <v>695822.98</v>
      </c>
      <c r="I37" s="26">
        <f>I38</f>
        <v>0</v>
      </c>
      <c r="J37" s="20"/>
      <c r="K37" s="20"/>
      <c r="L37" s="20"/>
      <c r="M37" s="7"/>
    </row>
    <row r="38" spans="1:13" ht="67.5" customHeight="1" x14ac:dyDescent="0.3">
      <c r="A38" s="111" t="s">
        <v>479</v>
      </c>
      <c r="B38" s="24" t="s">
        <v>19</v>
      </c>
      <c r="C38" s="25" t="s">
        <v>346</v>
      </c>
      <c r="D38" s="26">
        <f>E38+F38</f>
        <v>675000</v>
      </c>
      <c r="E38" s="26">
        <v>675000</v>
      </c>
      <c r="F38" s="26"/>
      <c r="G38" s="20">
        <f>H38+I38</f>
        <v>695822.98</v>
      </c>
      <c r="H38" s="26">
        <v>695822.98</v>
      </c>
      <c r="I38" s="26"/>
      <c r="J38" s="20">
        <f t="shared" si="3"/>
        <v>103.08488592592593</v>
      </c>
      <c r="K38" s="20"/>
      <c r="L38" s="20"/>
      <c r="M38" s="7"/>
    </row>
    <row r="39" spans="1:13" ht="15.6" x14ac:dyDescent="0.3">
      <c r="A39" s="112" t="s">
        <v>54</v>
      </c>
      <c r="B39" s="47" t="s">
        <v>19</v>
      </c>
      <c r="C39" s="48" t="s">
        <v>55</v>
      </c>
      <c r="D39" s="49">
        <f t="shared" si="1"/>
        <v>816000</v>
      </c>
      <c r="E39" s="49">
        <f>E40+E43</f>
        <v>0</v>
      </c>
      <c r="F39" s="49">
        <f>F40+F43</f>
        <v>816000</v>
      </c>
      <c r="G39" s="53">
        <f t="shared" si="2"/>
        <v>-15287.920000000002</v>
      </c>
      <c r="H39" s="49">
        <f>H40+H43</f>
        <v>20.52</v>
      </c>
      <c r="I39" s="49">
        <f>I40+I43</f>
        <v>-15308.440000000002</v>
      </c>
      <c r="J39" s="53">
        <f t="shared" si="3"/>
        <v>-1.8735196078431375</v>
      </c>
      <c r="K39" s="53" t="e">
        <f t="shared" si="4"/>
        <v>#DIV/0!</v>
      </c>
      <c r="L39" s="53">
        <f t="shared" si="5"/>
        <v>-1.8760343137254905</v>
      </c>
      <c r="M39" s="7"/>
    </row>
    <row r="40" spans="1:13" ht="15.6" x14ac:dyDescent="0.3">
      <c r="A40" s="114" t="s">
        <v>56</v>
      </c>
      <c r="B40" s="24" t="s">
        <v>19</v>
      </c>
      <c r="C40" s="25" t="s">
        <v>57</v>
      </c>
      <c r="D40" s="26">
        <f t="shared" si="1"/>
        <v>301000</v>
      </c>
      <c r="E40" s="26">
        <f>E42+E41</f>
        <v>0</v>
      </c>
      <c r="F40" s="26">
        <f>F42</f>
        <v>301000</v>
      </c>
      <c r="G40" s="53">
        <f t="shared" si="2"/>
        <v>-217444.71</v>
      </c>
      <c r="H40" s="26">
        <f>H42+H41</f>
        <v>0</v>
      </c>
      <c r="I40" s="26">
        <f>I42</f>
        <v>-217444.71</v>
      </c>
      <c r="J40" s="20">
        <f t="shared" si="3"/>
        <v>-72.24076744186047</v>
      </c>
      <c r="K40" s="20" t="e">
        <f t="shared" si="4"/>
        <v>#DIV/0!</v>
      </c>
      <c r="L40" s="20">
        <f t="shared" si="5"/>
        <v>-72.24076744186047</v>
      </c>
      <c r="M40" s="7"/>
    </row>
    <row r="41" spans="1:13" ht="78" x14ac:dyDescent="0.3">
      <c r="A41" s="114" t="s">
        <v>444</v>
      </c>
      <c r="B41" s="24"/>
      <c r="C41" s="25" t="s">
        <v>442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" x14ac:dyDescent="0.3">
      <c r="A42" s="114" t="s">
        <v>58</v>
      </c>
      <c r="B42" s="24" t="s">
        <v>19</v>
      </c>
      <c r="C42" s="25" t="s">
        <v>443</v>
      </c>
      <c r="D42" s="26">
        <f t="shared" si="1"/>
        <v>301000</v>
      </c>
      <c r="E42" s="26"/>
      <c r="F42" s="26">
        <v>301000</v>
      </c>
      <c r="G42" s="20">
        <f t="shared" si="2"/>
        <v>-217444.71</v>
      </c>
      <c r="H42" s="26"/>
      <c r="I42" s="26">
        <v>-217444.71</v>
      </c>
      <c r="J42" s="20">
        <f t="shared" si="3"/>
        <v>-72.24076744186047</v>
      </c>
      <c r="K42" s="20" t="e">
        <f t="shared" si="4"/>
        <v>#DIV/0!</v>
      </c>
      <c r="L42" s="20">
        <f t="shared" si="5"/>
        <v>-72.24076744186047</v>
      </c>
      <c r="M42" s="7"/>
    </row>
    <row r="43" spans="1:13" ht="15.6" x14ac:dyDescent="0.3">
      <c r="A43" s="114" t="s">
        <v>59</v>
      </c>
      <c r="B43" s="24" t="s">
        <v>19</v>
      </c>
      <c r="C43" s="25" t="s">
        <v>60</v>
      </c>
      <c r="D43" s="26">
        <f t="shared" si="1"/>
        <v>515000</v>
      </c>
      <c r="E43" s="26">
        <f>E44+E45+E46</f>
        <v>0</v>
      </c>
      <c r="F43" s="26">
        <f>F44+F46</f>
        <v>515000</v>
      </c>
      <c r="G43" s="20">
        <f t="shared" si="2"/>
        <v>202156.78999999998</v>
      </c>
      <c r="H43" s="26">
        <f>H44+H45+H46</f>
        <v>20.52</v>
      </c>
      <c r="I43" s="26">
        <f>I44+I46+I45</f>
        <v>202136.27</v>
      </c>
      <c r="J43" s="20">
        <f t="shared" si="3"/>
        <v>39.253745631067957</v>
      </c>
      <c r="K43" s="20" t="e">
        <f t="shared" si="4"/>
        <v>#DIV/0!</v>
      </c>
      <c r="L43" s="20">
        <f t="shared" si="5"/>
        <v>39.24976116504854</v>
      </c>
      <c r="M43" s="7"/>
    </row>
    <row r="44" spans="1:13" ht="62.4" x14ac:dyDescent="0.3">
      <c r="A44" s="114" t="s">
        <v>61</v>
      </c>
      <c r="B44" s="24" t="s">
        <v>19</v>
      </c>
      <c r="C44" s="25" t="s">
        <v>468</v>
      </c>
      <c r="D44" s="26">
        <f t="shared" si="1"/>
        <v>407000</v>
      </c>
      <c r="E44" s="26"/>
      <c r="F44" s="26">
        <v>407000</v>
      </c>
      <c r="G44" s="20">
        <f t="shared" si="2"/>
        <v>154375.04999999999</v>
      </c>
      <c r="H44" s="26"/>
      <c r="I44" s="26">
        <v>154375.04999999999</v>
      </c>
      <c r="J44" s="20">
        <f t="shared" si="3"/>
        <v>37.92998771498771</v>
      </c>
      <c r="K44" s="20" t="e">
        <f t="shared" si="4"/>
        <v>#DIV/0!</v>
      </c>
      <c r="L44" s="20">
        <f t="shared" si="5"/>
        <v>37.92998771498771</v>
      </c>
      <c r="M44" s="7"/>
    </row>
    <row r="45" spans="1:13" ht="63.75" customHeight="1" x14ac:dyDescent="0.3">
      <c r="A45" s="114" t="s">
        <v>456</v>
      </c>
      <c r="B45" s="24" t="s">
        <v>19</v>
      </c>
      <c r="C45" s="25" t="s">
        <v>453</v>
      </c>
      <c r="D45" s="26">
        <f t="shared" si="1"/>
        <v>0</v>
      </c>
      <c r="E45" s="26"/>
      <c r="F45" s="26"/>
      <c r="G45" s="20">
        <f t="shared" si="2"/>
        <v>20</v>
      </c>
      <c r="H45" s="26">
        <v>20</v>
      </c>
      <c r="I45" s="26"/>
      <c r="J45" s="20" t="e">
        <f t="shared" si="3"/>
        <v>#DIV/0!</v>
      </c>
      <c r="K45" s="20"/>
      <c r="L45" s="20"/>
      <c r="M45" s="7"/>
    </row>
    <row r="46" spans="1:13" ht="62.4" x14ac:dyDescent="0.3">
      <c r="A46" s="114" t="s">
        <v>62</v>
      </c>
      <c r="B46" s="24" t="s">
        <v>19</v>
      </c>
      <c r="C46" s="25" t="s">
        <v>336</v>
      </c>
      <c r="D46" s="26">
        <f t="shared" si="1"/>
        <v>108000</v>
      </c>
      <c r="E46" s="26"/>
      <c r="F46" s="26">
        <v>108000</v>
      </c>
      <c r="G46" s="20">
        <f t="shared" si="2"/>
        <v>47761.74</v>
      </c>
      <c r="H46" s="26">
        <v>0.52</v>
      </c>
      <c r="I46" s="26">
        <v>47761.22</v>
      </c>
      <c r="J46" s="20">
        <f t="shared" si="3"/>
        <v>44.223833333333332</v>
      </c>
      <c r="K46" s="20" t="e">
        <f t="shared" si="4"/>
        <v>#DIV/0!</v>
      </c>
      <c r="L46" s="20">
        <f t="shared" si="5"/>
        <v>44.223351851851852</v>
      </c>
      <c r="M46" s="7"/>
    </row>
    <row r="47" spans="1:13" ht="15.6" x14ac:dyDescent="0.3">
      <c r="A47" s="115" t="s">
        <v>63</v>
      </c>
      <c r="B47" s="47" t="s">
        <v>19</v>
      </c>
      <c r="C47" s="48" t="s">
        <v>64</v>
      </c>
      <c r="D47" s="49">
        <f t="shared" si="1"/>
        <v>458000</v>
      </c>
      <c r="E47" s="49">
        <f>E48+E50</f>
        <v>458000</v>
      </c>
      <c r="F47" s="49">
        <f>F48+F50</f>
        <v>0</v>
      </c>
      <c r="G47" s="53">
        <f t="shared" si="2"/>
        <v>299335.5</v>
      </c>
      <c r="H47" s="49">
        <f>H48+H50</f>
        <v>299335.5</v>
      </c>
      <c r="I47" s="49">
        <f>I48+I50</f>
        <v>0</v>
      </c>
      <c r="J47" s="53">
        <f t="shared" si="3"/>
        <v>65.357096069868987</v>
      </c>
      <c r="K47" s="53">
        <f t="shared" si="4"/>
        <v>65.357096069868987</v>
      </c>
      <c r="L47" s="53" t="e">
        <f t="shared" si="5"/>
        <v>#DIV/0!</v>
      </c>
      <c r="M47" s="7"/>
    </row>
    <row r="48" spans="1:13" ht="46.8" x14ac:dyDescent="0.3">
      <c r="A48" s="114" t="s">
        <v>65</v>
      </c>
      <c r="B48" s="24" t="s">
        <v>19</v>
      </c>
      <c r="C48" s="25" t="s">
        <v>66</v>
      </c>
      <c r="D48" s="26">
        <f t="shared" si="1"/>
        <v>458000</v>
      </c>
      <c r="E48" s="26">
        <f>E49</f>
        <v>458000</v>
      </c>
      <c r="F48" s="26">
        <f>F49</f>
        <v>0</v>
      </c>
      <c r="G48" s="20">
        <f t="shared" si="2"/>
        <v>299335.5</v>
      </c>
      <c r="H48" s="26">
        <f>H49</f>
        <v>299335.5</v>
      </c>
      <c r="I48" s="26">
        <f>I49</f>
        <v>0</v>
      </c>
      <c r="J48" s="20">
        <f t="shared" si="3"/>
        <v>65.357096069868987</v>
      </c>
      <c r="K48" s="20">
        <f t="shared" si="4"/>
        <v>65.357096069868987</v>
      </c>
      <c r="L48" s="20" t="e">
        <f t="shared" si="5"/>
        <v>#DIV/0!</v>
      </c>
      <c r="M48" s="7"/>
    </row>
    <row r="49" spans="1:13" ht="78" x14ac:dyDescent="0.3">
      <c r="A49" s="114" t="s">
        <v>67</v>
      </c>
      <c r="B49" s="24" t="s">
        <v>19</v>
      </c>
      <c r="C49" s="25" t="s">
        <v>68</v>
      </c>
      <c r="D49" s="26">
        <f t="shared" si="1"/>
        <v>458000</v>
      </c>
      <c r="E49" s="26">
        <v>458000</v>
      </c>
      <c r="F49" s="26"/>
      <c r="G49" s="20">
        <f t="shared" si="2"/>
        <v>299335.5</v>
      </c>
      <c r="H49" s="26">
        <v>299335.5</v>
      </c>
      <c r="I49" s="26"/>
      <c r="J49" s="20">
        <f t="shared" si="3"/>
        <v>65.357096069868987</v>
      </c>
      <c r="K49" s="20">
        <f t="shared" si="4"/>
        <v>65.357096069868987</v>
      </c>
      <c r="L49" s="20" t="e">
        <f t="shared" si="5"/>
        <v>#DIV/0!</v>
      </c>
      <c r="M49" s="7"/>
    </row>
    <row r="50" spans="1:13" ht="62.4" x14ac:dyDescent="0.3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09.2" x14ac:dyDescent="0.3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4.8" x14ac:dyDescent="0.3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" x14ac:dyDescent="0.3">
      <c r="A53" s="115" t="s">
        <v>75</v>
      </c>
      <c r="B53" s="47" t="s">
        <v>19</v>
      </c>
      <c r="C53" s="48" t="s">
        <v>76</v>
      </c>
      <c r="D53" s="49">
        <f t="shared" si="1"/>
        <v>3872000</v>
      </c>
      <c r="E53" s="49">
        <f t="shared" ref="E53:I53" si="9">E54</f>
        <v>2694600</v>
      </c>
      <c r="F53" s="49">
        <f t="shared" si="9"/>
        <v>1177400</v>
      </c>
      <c r="G53" s="53">
        <f t="shared" si="2"/>
        <v>2056823.45</v>
      </c>
      <c r="H53" s="49">
        <f t="shared" si="9"/>
        <v>1679731.26</v>
      </c>
      <c r="I53" s="49">
        <f t="shared" si="9"/>
        <v>377092.19</v>
      </c>
      <c r="J53" s="53">
        <f t="shared" si="6"/>
        <v>53.120440340909092</v>
      </c>
      <c r="K53" s="53">
        <f t="shared" si="7"/>
        <v>62.336942774437766</v>
      </c>
      <c r="L53" s="53">
        <f t="shared" si="8"/>
        <v>32.027534397825718</v>
      </c>
      <c r="M53" s="7"/>
    </row>
    <row r="54" spans="1:13" ht="140.4" x14ac:dyDescent="0.3">
      <c r="A54" s="114" t="s">
        <v>77</v>
      </c>
      <c r="B54" s="24" t="s">
        <v>19</v>
      </c>
      <c r="C54" s="25" t="s">
        <v>78</v>
      </c>
      <c r="D54" s="26">
        <f t="shared" si="1"/>
        <v>3872000</v>
      </c>
      <c r="E54" s="26">
        <f>E55+E59</f>
        <v>2694600</v>
      </c>
      <c r="F54" s="26">
        <f>F55+F59+F58</f>
        <v>1177400</v>
      </c>
      <c r="G54" s="20">
        <f>H54+I54</f>
        <v>2056823.45</v>
      </c>
      <c r="H54" s="26">
        <f>H55+H59+H62</f>
        <v>1679731.26</v>
      </c>
      <c r="I54" s="26">
        <f>I55+I59+I58</f>
        <v>377092.19</v>
      </c>
      <c r="J54" s="20">
        <f t="shared" si="6"/>
        <v>53.120440340909092</v>
      </c>
      <c r="K54" s="20">
        <f t="shared" si="7"/>
        <v>62.336942774437766</v>
      </c>
      <c r="L54" s="20">
        <f t="shared" si="8"/>
        <v>32.027534397825718</v>
      </c>
      <c r="M54" s="7"/>
    </row>
    <row r="55" spans="1:13" ht="109.2" x14ac:dyDescent="0.3">
      <c r="A55" s="114" t="s">
        <v>79</v>
      </c>
      <c r="B55" s="24" t="s">
        <v>19</v>
      </c>
      <c r="C55" s="25" t="s">
        <v>80</v>
      </c>
      <c r="D55" s="26">
        <f t="shared" si="1"/>
        <v>1114500</v>
      </c>
      <c r="E55" s="26">
        <f t="shared" ref="E55:F55" si="10">SUM(E56:E57)</f>
        <v>772900</v>
      </c>
      <c r="F55" s="26">
        <v>341600</v>
      </c>
      <c r="G55" s="20">
        <f t="shared" ref="G55:G61" si="11">H55+I55</f>
        <v>570477.47</v>
      </c>
      <c r="H55" s="26">
        <f>SUM(H56:H57)</f>
        <v>444577.71</v>
      </c>
      <c r="I55" s="26">
        <f>I57</f>
        <v>125899.76</v>
      </c>
      <c r="J55" s="20">
        <f t="shared" si="6"/>
        <v>51.186852400179447</v>
      </c>
      <c r="K55" s="20">
        <f t="shared" si="7"/>
        <v>57.520728425410795</v>
      </c>
      <c r="L55" s="20">
        <f t="shared" si="8"/>
        <v>36.85590163934426</v>
      </c>
      <c r="M55" s="7"/>
    </row>
    <row r="56" spans="1:13" ht="140.4" x14ac:dyDescent="0.3">
      <c r="A56" s="114" t="s">
        <v>81</v>
      </c>
      <c r="B56" s="24" t="s">
        <v>19</v>
      </c>
      <c r="C56" s="25" t="s">
        <v>82</v>
      </c>
      <c r="D56" s="26">
        <f t="shared" si="1"/>
        <v>616900</v>
      </c>
      <c r="E56" s="26">
        <v>616900</v>
      </c>
      <c r="F56" s="26"/>
      <c r="G56" s="20">
        <f t="shared" si="11"/>
        <v>318677.94</v>
      </c>
      <c r="H56" s="26">
        <v>318677.94</v>
      </c>
      <c r="I56" s="26"/>
      <c r="J56" s="20">
        <f t="shared" si="6"/>
        <v>51.657957529583399</v>
      </c>
      <c r="K56" s="20">
        <f t="shared" si="7"/>
        <v>51.657957529583399</v>
      </c>
      <c r="L56" s="20" t="e">
        <f t="shared" si="8"/>
        <v>#DIV/0!</v>
      </c>
      <c r="M56" s="7"/>
    </row>
    <row r="57" spans="1:13" ht="124.8" x14ac:dyDescent="0.3">
      <c r="A57" s="114" t="s">
        <v>83</v>
      </c>
      <c r="B57" s="24" t="s">
        <v>19</v>
      </c>
      <c r="C57" s="25" t="s">
        <v>84</v>
      </c>
      <c r="D57" s="26">
        <f t="shared" si="1"/>
        <v>497000</v>
      </c>
      <c r="E57" s="26">
        <v>156000</v>
      </c>
      <c r="F57" s="26">
        <v>341000</v>
      </c>
      <c r="G57" s="20">
        <f t="shared" si="11"/>
        <v>251799.53</v>
      </c>
      <c r="H57" s="26">
        <v>125899.77</v>
      </c>
      <c r="I57" s="26">
        <v>125899.76</v>
      </c>
      <c r="J57" s="20">
        <f t="shared" si="6"/>
        <v>50.663889336016098</v>
      </c>
      <c r="K57" s="20">
        <f t="shared" si="7"/>
        <v>80.704980769230772</v>
      </c>
      <c r="L57" s="20">
        <f t="shared" si="8"/>
        <v>36.92075073313783</v>
      </c>
      <c r="M57" s="7"/>
    </row>
    <row r="58" spans="1:13" ht="93.75" customHeight="1" x14ac:dyDescent="0.3">
      <c r="A58" s="116" t="s">
        <v>481</v>
      </c>
      <c r="B58" s="24" t="s">
        <v>19</v>
      </c>
      <c r="C58" s="25" t="s">
        <v>448</v>
      </c>
      <c r="D58" s="26">
        <f>E58+F58</f>
        <v>25000</v>
      </c>
      <c r="E58" s="26"/>
      <c r="F58" s="26">
        <v>25000</v>
      </c>
      <c r="G58" s="20">
        <f>I58</f>
        <v>21405.59</v>
      </c>
      <c r="H58" s="26"/>
      <c r="I58" s="26">
        <v>21405.59</v>
      </c>
      <c r="J58" s="26">
        <f t="shared" si="6"/>
        <v>85.62236</v>
      </c>
      <c r="K58" s="20"/>
      <c r="L58" s="20"/>
      <c r="M58" s="7"/>
    </row>
    <row r="59" spans="1:13" ht="124.8" x14ac:dyDescent="0.3">
      <c r="A59" s="114" t="s">
        <v>85</v>
      </c>
      <c r="B59" s="24" t="s">
        <v>19</v>
      </c>
      <c r="C59" s="25" t="s">
        <v>86</v>
      </c>
      <c r="D59" s="26">
        <f t="shared" si="1"/>
        <v>2732500</v>
      </c>
      <c r="E59" s="26">
        <f>E60+E61</f>
        <v>1921700</v>
      </c>
      <c r="F59" s="26">
        <f>F60+F61</f>
        <v>810800</v>
      </c>
      <c r="G59" s="20">
        <f t="shared" si="11"/>
        <v>1464931.3800000001</v>
      </c>
      <c r="H59" s="26">
        <f t="shared" ref="H59" si="12">SUM(H60:H61)</f>
        <v>1235144.54</v>
      </c>
      <c r="I59" s="26">
        <f>I61</f>
        <v>229786.84</v>
      </c>
      <c r="J59" s="26">
        <f>J60+J61</f>
        <v>92.614290741791251</v>
      </c>
      <c r="K59" s="20">
        <f t="shared" si="7"/>
        <v>64.273535931727125</v>
      </c>
      <c r="L59" s="20">
        <f t="shared" si="8"/>
        <v>28.340754810064134</v>
      </c>
      <c r="M59" s="7"/>
    </row>
    <row r="60" spans="1:13" ht="109.2" x14ac:dyDescent="0.3">
      <c r="A60" s="114" t="s">
        <v>87</v>
      </c>
      <c r="B60" s="24" t="s">
        <v>19</v>
      </c>
      <c r="C60" s="25" t="s">
        <v>88</v>
      </c>
      <c r="D60" s="26">
        <f t="shared" si="1"/>
        <v>1921700</v>
      </c>
      <c r="E60" s="26">
        <v>1921700</v>
      </c>
      <c r="F60" s="26"/>
      <c r="G60" s="20">
        <f t="shared" si="11"/>
        <v>1235144.54</v>
      </c>
      <c r="H60" s="26">
        <v>1235144.54</v>
      </c>
      <c r="I60" s="26"/>
      <c r="J60" s="20">
        <f t="shared" si="6"/>
        <v>64.273535931727125</v>
      </c>
      <c r="K60" s="20">
        <f t="shared" si="7"/>
        <v>64.273535931727125</v>
      </c>
      <c r="L60" s="20" t="e">
        <f t="shared" si="8"/>
        <v>#DIV/0!</v>
      </c>
      <c r="M60" s="7"/>
    </row>
    <row r="61" spans="1:13" ht="93.6" x14ac:dyDescent="0.3">
      <c r="A61" s="114" t="s">
        <v>89</v>
      </c>
      <c r="B61" s="24" t="s">
        <v>19</v>
      </c>
      <c r="C61" s="25" t="s">
        <v>432</v>
      </c>
      <c r="D61" s="26">
        <f t="shared" si="1"/>
        <v>810800</v>
      </c>
      <c r="E61" s="26"/>
      <c r="F61" s="26">
        <v>810800</v>
      </c>
      <c r="G61" s="20">
        <f t="shared" si="11"/>
        <v>229786.84</v>
      </c>
      <c r="H61" s="26"/>
      <c r="I61" s="26">
        <v>229786.84</v>
      </c>
      <c r="J61" s="20">
        <f t="shared" si="6"/>
        <v>28.340754810064134</v>
      </c>
      <c r="K61" s="20" t="e">
        <f t="shared" si="7"/>
        <v>#DIV/0!</v>
      </c>
      <c r="L61" s="20">
        <f t="shared" si="8"/>
        <v>28.340754810064134</v>
      </c>
      <c r="M61" s="7"/>
    </row>
    <row r="62" spans="1:13" ht="313.5" customHeight="1" x14ac:dyDescent="0.3">
      <c r="A62" s="114" t="s">
        <v>439</v>
      </c>
      <c r="B62" s="24" t="s">
        <v>19</v>
      </c>
      <c r="C62" s="25" t="s">
        <v>486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2" x14ac:dyDescent="0.3">
      <c r="A63" s="115" t="s">
        <v>90</v>
      </c>
      <c r="B63" s="47" t="s">
        <v>19</v>
      </c>
      <c r="C63" s="48" t="s">
        <v>91</v>
      </c>
      <c r="D63" s="49">
        <f t="shared" si="1"/>
        <v>170000</v>
      </c>
      <c r="E63" s="49">
        <f>E64</f>
        <v>170000</v>
      </c>
      <c r="F63" s="49">
        <f>F64</f>
        <v>0</v>
      </c>
      <c r="G63" s="53">
        <f t="shared" si="2"/>
        <v>126233.57999999999</v>
      </c>
      <c r="H63" s="49">
        <f>H64</f>
        <v>126233.57999999999</v>
      </c>
      <c r="I63" s="49">
        <f>I64</f>
        <v>0</v>
      </c>
      <c r="J63" s="53">
        <f t="shared" si="6"/>
        <v>74.255047058823521</v>
      </c>
      <c r="K63" s="53">
        <f t="shared" si="7"/>
        <v>74.255047058823521</v>
      </c>
      <c r="L63" s="53" t="e">
        <f t="shared" si="8"/>
        <v>#DIV/0!</v>
      </c>
      <c r="M63" s="7"/>
    </row>
    <row r="64" spans="1:13" ht="31.2" x14ac:dyDescent="0.3">
      <c r="A64" s="114" t="s">
        <v>92</v>
      </c>
      <c r="B64" s="24" t="s">
        <v>19</v>
      </c>
      <c r="C64" s="25" t="s">
        <v>93</v>
      </c>
      <c r="D64" s="26">
        <f t="shared" si="1"/>
        <v>170000</v>
      </c>
      <c r="E64" s="26">
        <f>SUM(E65:E68)</f>
        <v>170000</v>
      </c>
      <c r="F64" s="26">
        <f>SUM(F65:F68)</f>
        <v>0</v>
      </c>
      <c r="G64" s="20">
        <f t="shared" si="2"/>
        <v>126233.57999999999</v>
      </c>
      <c r="H64" s="26">
        <f>SUM(H65:H68)</f>
        <v>126233.57999999999</v>
      </c>
      <c r="I64" s="26">
        <f>SUM(I65:I68)</f>
        <v>0</v>
      </c>
      <c r="J64" s="20">
        <f t="shared" si="6"/>
        <v>74.255047058823521</v>
      </c>
      <c r="K64" s="20">
        <f t="shared" si="7"/>
        <v>74.255047058823521</v>
      </c>
      <c r="L64" s="20" t="e">
        <f t="shared" si="8"/>
        <v>#DIV/0!</v>
      </c>
      <c r="M64" s="7"/>
    </row>
    <row r="65" spans="1:13" ht="46.8" x14ac:dyDescent="0.3">
      <c r="A65" s="114" t="s">
        <v>94</v>
      </c>
      <c r="B65" s="24" t="s">
        <v>19</v>
      </c>
      <c r="C65" s="25" t="s">
        <v>95</v>
      </c>
      <c r="D65" s="26">
        <f t="shared" si="1"/>
        <v>120000</v>
      </c>
      <c r="E65" s="26">
        <v>120000</v>
      </c>
      <c r="F65" s="26"/>
      <c r="G65" s="20">
        <f t="shared" si="2"/>
        <v>80964.649999999994</v>
      </c>
      <c r="H65" s="26">
        <v>80964.649999999994</v>
      </c>
      <c r="I65" s="26"/>
      <c r="J65" s="20">
        <f t="shared" si="6"/>
        <v>67.470541666666662</v>
      </c>
      <c r="K65" s="20">
        <f t="shared" si="7"/>
        <v>67.470541666666662</v>
      </c>
      <c r="L65" s="20" t="e">
        <f t="shared" si="8"/>
        <v>#DIV/0!</v>
      </c>
      <c r="M65" s="7"/>
    </row>
    <row r="66" spans="1:13" ht="46.8" x14ac:dyDescent="0.3">
      <c r="A66" s="114" t="s">
        <v>96</v>
      </c>
      <c r="B66" s="24" t="s">
        <v>19</v>
      </c>
      <c r="C66" s="25" t="s">
        <v>445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2" x14ac:dyDescent="0.3">
      <c r="A67" s="114" t="s">
        <v>97</v>
      </c>
      <c r="B67" s="24" t="s">
        <v>19</v>
      </c>
      <c r="C67" s="25" t="s">
        <v>98</v>
      </c>
      <c r="D67" s="26">
        <f t="shared" si="1"/>
        <v>1000</v>
      </c>
      <c r="E67" s="26">
        <v>1000</v>
      </c>
      <c r="F67" s="26"/>
      <c r="G67" s="20">
        <f t="shared" si="2"/>
        <v>1263.0899999999999</v>
      </c>
      <c r="H67" s="26">
        <v>1263.0899999999999</v>
      </c>
      <c r="I67" s="26"/>
      <c r="J67" s="20">
        <f t="shared" si="6"/>
        <v>126.30899999999998</v>
      </c>
      <c r="K67" s="20">
        <f t="shared" si="7"/>
        <v>126.30899999999998</v>
      </c>
      <c r="L67" s="20" t="e">
        <f t="shared" si="8"/>
        <v>#DIV/0!</v>
      </c>
      <c r="M67" s="7"/>
    </row>
    <row r="68" spans="1:13" ht="31.2" x14ac:dyDescent="0.3">
      <c r="A68" s="114" t="s">
        <v>99</v>
      </c>
      <c r="B68" s="24" t="s">
        <v>19</v>
      </c>
      <c r="C68" s="25" t="s">
        <v>449</v>
      </c>
      <c r="D68" s="26">
        <f t="shared" si="1"/>
        <v>48500</v>
      </c>
      <c r="E68" s="26">
        <v>48500</v>
      </c>
      <c r="F68" s="26"/>
      <c r="G68" s="20">
        <f t="shared" si="2"/>
        <v>43891.839999999997</v>
      </c>
      <c r="H68" s="26">
        <v>43891.839999999997</v>
      </c>
      <c r="I68" s="26"/>
      <c r="J68" s="20">
        <f t="shared" si="6"/>
        <v>90.498639175257722</v>
      </c>
      <c r="K68" s="20">
        <f t="shared" si="7"/>
        <v>90.498639175257722</v>
      </c>
      <c r="L68" s="20" t="e">
        <f t="shared" si="8"/>
        <v>#DIV/0!</v>
      </c>
      <c r="M68" s="7"/>
    </row>
    <row r="69" spans="1:13" ht="62.4" x14ac:dyDescent="0.3">
      <c r="A69" s="115" t="s">
        <v>100</v>
      </c>
      <c r="B69" s="47" t="s">
        <v>19</v>
      </c>
      <c r="C69" s="48" t="s">
        <v>101</v>
      </c>
      <c r="D69" s="49">
        <f t="shared" si="1"/>
        <v>10943876.719999999</v>
      </c>
      <c r="E69" s="49">
        <f>E70+E74+E73</f>
        <v>10943776.719999999</v>
      </c>
      <c r="F69" s="49">
        <f>F75</f>
        <v>100</v>
      </c>
      <c r="G69" s="53">
        <f t="shared" si="2"/>
        <v>9720857.5599999987</v>
      </c>
      <c r="H69" s="49">
        <f>H70+H74+H73</f>
        <v>9720848.5399999991</v>
      </c>
      <c r="I69" s="49">
        <f>I75</f>
        <v>9.02</v>
      </c>
      <c r="J69" s="53">
        <f t="shared" si="6"/>
        <v>88.824625941144546</v>
      </c>
      <c r="K69" s="53">
        <f t="shared" si="7"/>
        <v>88.825355164958083</v>
      </c>
      <c r="L69" s="53">
        <f t="shared" si="8"/>
        <v>9.02</v>
      </c>
      <c r="M69" s="7"/>
    </row>
    <row r="70" spans="1:13" ht="31.2" x14ac:dyDescent="0.3">
      <c r="A70" s="114" t="s">
        <v>102</v>
      </c>
      <c r="B70" s="24" t="s">
        <v>19</v>
      </c>
      <c r="C70" s="25" t="s">
        <v>103</v>
      </c>
      <c r="D70" s="26">
        <f t="shared" si="1"/>
        <v>6650000</v>
      </c>
      <c r="E70" s="26">
        <f t="shared" ref="E70:H71" si="13">E71</f>
        <v>6650000</v>
      </c>
      <c r="F70" s="26"/>
      <c r="G70" s="20">
        <f t="shared" si="2"/>
        <v>5127332.46</v>
      </c>
      <c r="H70" s="26">
        <f t="shared" si="13"/>
        <v>5127332.46</v>
      </c>
      <c r="I70" s="26"/>
      <c r="J70" s="20">
        <f t="shared" si="6"/>
        <v>77.102743759398493</v>
      </c>
      <c r="K70" s="20">
        <f t="shared" si="7"/>
        <v>77.102743759398493</v>
      </c>
      <c r="L70" s="20" t="e">
        <f t="shared" si="8"/>
        <v>#DIV/0!</v>
      </c>
      <c r="M70" s="7"/>
    </row>
    <row r="71" spans="1:13" ht="31.2" x14ac:dyDescent="0.3">
      <c r="A71" s="114" t="s">
        <v>104</v>
      </c>
      <c r="B71" s="24" t="s">
        <v>19</v>
      </c>
      <c r="C71" s="25" t="s">
        <v>105</v>
      </c>
      <c r="D71" s="26">
        <f t="shared" si="1"/>
        <v>6650000</v>
      </c>
      <c r="E71" s="26">
        <f t="shared" si="13"/>
        <v>6650000</v>
      </c>
      <c r="F71" s="26"/>
      <c r="G71" s="20">
        <f t="shared" si="2"/>
        <v>5127332.46</v>
      </c>
      <c r="H71" s="26">
        <f t="shared" si="13"/>
        <v>5127332.46</v>
      </c>
      <c r="I71" s="26"/>
      <c r="J71" s="20">
        <f t="shared" si="6"/>
        <v>77.102743759398493</v>
      </c>
      <c r="K71" s="20">
        <f t="shared" si="7"/>
        <v>77.102743759398493</v>
      </c>
      <c r="L71" s="20" t="e">
        <f t="shared" si="8"/>
        <v>#DIV/0!</v>
      </c>
      <c r="M71" s="7"/>
    </row>
    <row r="72" spans="1:13" ht="46.8" x14ac:dyDescent="0.3">
      <c r="A72" s="114" t="s">
        <v>106</v>
      </c>
      <c r="B72" s="24" t="s">
        <v>19</v>
      </c>
      <c r="C72" s="25" t="s">
        <v>107</v>
      </c>
      <c r="D72" s="26">
        <f t="shared" si="1"/>
        <v>6650000</v>
      </c>
      <c r="E72" s="26">
        <v>6650000</v>
      </c>
      <c r="F72" s="26"/>
      <c r="G72" s="20">
        <f t="shared" si="2"/>
        <v>5127332.46</v>
      </c>
      <c r="H72" s="26">
        <v>5127332.46</v>
      </c>
      <c r="I72" s="26"/>
      <c r="J72" s="20">
        <f t="shared" si="6"/>
        <v>77.102743759398493</v>
      </c>
      <c r="K72" s="20">
        <f t="shared" si="7"/>
        <v>77.102743759398493</v>
      </c>
      <c r="L72" s="20" t="e">
        <f t="shared" si="8"/>
        <v>#DIV/0!</v>
      </c>
      <c r="M72" s="7"/>
    </row>
    <row r="73" spans="1:13" ht="93.6" x14ac:dyDescent="0.3">
      <c r="A73" s="114" t="s">
        <v>462</v>
      </c>
      <c r="B73" s="24" t="s">
        <v>19</v>
      </c>
      <c r="C73" s="25" t="s">
        <v>460</v>
      </c>
      <c r="D73" s="26">
        <f>E73+F73</f>
        <v>1000</v>
      </c>
      <c r="E73" s="26">
        <v>1000</v>
      </c>
      <c r="F73" s="26"/>
      <c r="G73" s="20">
        <f>H73+I73</f>
        <v>353.36</v>
      </c>
      <c r="H73" s="26">
        <v>353.36</v>
      </c>
      <c r="I73" s="26"/>
      <c r="J73" s="20">
        <f t="shared" si="6"/>
        <v>35.335999999999999</v>
      </c>
      <c r="K73" s="20"/>
      <c r="L73" s="20"/>
      <c r="M73" s="7"/>
    </row>
    <row r="74" spans="1:13" ht="31.2" x14ac:dyDescent="0.3">
      <c r="A74" s="114" t="s">
        <v>459</v>
      </c>
      <c r="B74" s="24" t="s">
        <v>19</v>
      </c>
      <c r="C74" s="25" t="s">
        <v>390</v>
      </c>
      <c r="D74" s="26">
        <f>E74</f>
        <v>4292776.72</v>
      </c>
      <c r="E74" s="26">
        <v>4292776.72</v>
      </c>
      <c r="F74" s="26"/>
      <c r="G74" s="20">
        <f>H74</f>
        <v>4593162.72</v>
      </c>
      <c r="H74" s="26">
        <v>4593162.72</v>
      </c>
      <c r="I74" s="26"/>
      <c r="J74" s="20">
        <f t="shared" si="6"/>
        <v>106.99747551743152</v>
      </c>
      <c r="K74" s="20"/>
      <c r="L74" s="20"/>
      <c r="M74" s="7"/>
    </row>
    <row r="75" spans="1:13" ht="31.2" x14ac:dyDescent="0.3">
      <c r="A75" s="114" t="s">
        <v>469</v>
      </c>
      <c r="B75" s="24" t="s">
        <v>19</v>
      </c>
      <c r="C75" s="25" t="s">
        <v>470</v>
      </c>
      <c r="D75" s="26"/>
      <c r="E75" s="26"/>
      <c r="F75" s="26">
        <v>100</v>
      </c>
      <c r="G75" s="20"/>
      <c r="H75" s="26"/>
      <c r="I75" s="26">
        <v>9.02</v>
      </c>
      <c r="J75" s="20"/>
      <c r="K75" s="20"/>
      <c r="L75" s="20"/>
      <c r="M75" s="7"/>
    </row>
    <row r="76" spans="1:13" ht="46.8" x14ac:dyDescent="0.3">
      <c r="A76" s="115" t="s">
        <v>108</v>
      </c>
      <c r="B76" s="47" t="s">
        <v>19</v>
      </c>
      <c r="C76" s="48" t="s">
        <v>109</v>
      </c>
      <c r="D76" s="49">
        <f t="shared" si="1"/>
        <v>177400</v>
      </c>
      <c r="E76" s="49">
        <f>E77+E80</f>
        <v>127400</v>
      </c>
      <c r="F76" s="49">
        <f>F80+F79</f>
        <v>50000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42.862057497181517</v>
      </c>
      <c r="K76" s="53">
        <f t="shared" si="7"/>
        <v>21.524105180533752</v>
      </c>
      <c r="L76" s="53">
        <f t="shared" si="8"/>
        <v>97.231160000000003</v>
      </c>
      <c r="M76" s="7"/>
    </row>
    <row r="77" spans="1:13" ht="124.8" x14ac:dyDescent="0.3">
      <c r="A77" s="114" t="s">
        <v>110</v>
      </c>
      <c r="B77" s="24" t="s">
        <v>19</v>
      </c>
      <c r="C77" s="25" t="s">
        <v>111</v>
      </c>
      <c r="D77" s="26">
        <f t="shared" si="1"/>
        <v>100000</v>
      </c>
      <c r="E77" s="26">
        <f t="shared" ref="E77:E78" si="14">E78</f>
        <v>100000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>
        <f t="shared" si="6"/>
        <v>21.193869999999997</v>
      </c>
      <c r="K77" s="20">
        <f t="shared" si="7"/>
        <v>0</v>
      </c>
      <c r="L77" s="20" t="e">
        <f t="shared" si="8"/>
        <v>#DIV/0!</v>
      </c>
      <c r="M77" s="7"/>
    </row>
    <row r="78" spans="1:13" ht="156" x14ac:dyDescent="0.3">
      <c r="A78" s="114" t="s">
        <v>112</v>
      </c>
      <c r="B78" s="24" t="s">
        <v>19</v>
      </c>
      <c r="C78" s="25" t="s">
        <v>113</v>
      </c>
      <c r="D78" s="26">
        <f t="shared" si="1"/>
        <v>100000</v>
      </c>
      <c r="E78" s="26">
        <f t="shared" si="14"/>
        <v>100000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>
        <f t="shared" si="6"/>
        <v>21.193869999999997</v>
      </c>
      <c r="K78" s="20">
        <f t="shared" si="7"/>
        <v>0</v>
      </c>
      <c r="L78" s="20" t="e">
        <f t="shared" si="8"/>
        <v>#DIV/0!</v>
      </c>
      <c r="M78" s="7"/>
    </row>
    <row r="79" spans="1:13" ht="156" x14ac:dyDescent="0.3">
      <c r="A79" s="114" t="s">
        <v>114</v>
      </c>
      <c r="B79" s="24" t="s">
        <v>19</v>
      </c>
      <c r="C79" s="25" t="s">
        <v>115</v>
      </c>
      <c r="D79" s="26">
        <f t="shared" si="1"/>
        <v>122000</v>
      </c>
      <c r="E79" s="26">
        <v>100000</v>
      </c>
      <c r="F79" s="26">
        <v>22000</v>
      </c>
      <c r="G79" s="20">
        <f t="shared" si="2"/>
        <v>21193.87</v>
      </c>
      <c r="H79" s="26"/>
      <c r="I79" s="26">
        <v>21193.87</v>
      </c>
      <c r="J79" s="20">
        <f t="shared" si="6"/>
        <v>17.372024590163935</v>
      </c>
      <c r="K79" s="20">
        <f t="shared" si="7"/>
        <v>0</v>
      </c>
      <c r="L79" s="20">
        <f t="shared" si="8"/>
        <v>96.335772727272712</v>
      </c>
      <c r="M79" s="7"/>
    </row>
    <row r="80" spans="1:13" ht="126" customHeight="1" x14ac:dyDescent="0.3">
      <c r="A80" s="114" t="s">
        <v>481</v>
      </c>
      <c r="B80" s="24" t="s">
        <v>19</v>
      </c>
      <c r="C80" s="25" t="s">
        <v>471</v>
      </c>
      <c r="D80" s="26">
        <f>E80+F80</f>
        <v>55400</v>
      </c>
      <c r="E80" s="26">
        <v>27400</v>
      </c>
      <c r="F80" s="26">
        <v>28000</v>
      </c>
      <c r="G80" s="20">
        <f>H80+I80</f>
        <v>54843.42</v>
      </c>
      <c r="H80" s="26">
        <v>27421.71</v>
      </c>
      <c r="I80" s="26">
        <v>27421.71</v>
      </c>
      <c r="J80" s="20">
        <f t="shared" si="6"/>
        <v>98.995342960288795</v>
      </c>
      <c r="K80" s="20"/>
      <c r="L80" s="20"/>
      <c r="M80" s="7"/>
    </row>
    <row r="81" spans="1:13" ht="31.2" x14ac:dyDescent="0.3">
      <c r="A81" s="115" t="s">
        <v>116</v>
      </c>
      <c r="B81" s="63" t="s">
        <v>19</v>
      </c>
      <c r="C81" s="64" t="s">
        <v>117</v>
      </c>
      <c r="D81" s="49">
        <f t="shared" si="1"/>
        <v>192200</v>
      </c>
      <c r="E81" s="49">
        <f>E82+E97+E99+E102</f>
        <v>160000</v>
      </c>
      <c r="F81" s="49">
        <f>F82+F97+F99+F102</f>
        <v>32200</v>
      </c>
      <c r="G81" s="53">
        <f t="shared" si="2"/>
        <v>171166.22</v>
      </c>
      <c r="H81" s="49">
        <f>H82+H97+H99+H102+H94+H110</f>
        <v>136251.72</v>
      </c>
      <c r="I81" s="49">
        <f>I110+I102</f>
        <v>34914.5</v>
      </c>
      <c r="J81" s="53">
        <f t="shared" si="6"/>
        <v>89.056305931321546</v>
      </c>
      <c r="K81" s="53">
        <f t="shared" si="7"/>
        <v>85.157325</v>
      </c>
      <c r="L81" s="53">
        <f t="shared" si="8"/>
        <v>108.43012422360248</v>
      </c>
      <c r="M81" s="7"/>
    </row>
    <row r="82" spans="1:13" ht="62.4" x14ac:dyDescent="0.3">
      <c r="A82" s="117" t="s">
        <v>348</v>
      </c>
      <c r="B82" s="65" t="s">
        <v>19</v>
      </c>
      <c r="C82" s="66" t="s">
        <v>349</v>
      </c>
      <c r="D82" s="62">
        <f>E82+F82</f>
        <v>52000</v>
      </c>
      <c r="E82" s="26">
        <f>E86+E88+E90+E92+E96+E95+E83+E85+E84+E94</f>
        <v>52000</v>
      </c>
      <c r="F82" s="26">
        <f>F86+F88+F90+F92</f>
        <v>0</v>
      </c>
      <c r="G82" s="20">
        <f>H82+I82</f>
        <v>53124.35</v>
      </c>
      <c r="H82" s="26">
        <f>H86+H88+H90+H92+H83+H96+H95+H85+H84</f>
        <v>53124.35</v>
      </c>
      <c r="I82" s="26">
        <f>I86+I88+I90+I92+I84</f>
        <v>0</v>
      </c>
      <c r="J82" s="20">
        <f t="shared" si="6"/>
        <v>102.16221153846155</v>
      </c>
      <c r="K82" s="20">
        <f t="shared" si="7"/>
        <v>102.16221153846155</v>
      </c>
      <c r="L82" s="20" t="e">
        <f t="shared" si="8"/>
        <v>#DIV/0!</v>
      </c>
      <c r="M82" s="7"/>
    </row>
    <row r="83" spans="1:13" ht="142.5" customHeight="1" x14ac:dyDescent="0.3">
      <c r="A83" s="117" t="s">
        <v>395</v>
      </c>
      <c r="B83" s="65" t="s">
        <v>19</v>
      </c>
      <c r="C83" s="66" t="s">
        <v>392</v>
      </c>
      <c r="D83" s="62">
        <f>E83+F83</f>
        <v>9000</v>
      </c>
      <c r="E83" s="26">
        <v>9000</v>
      </c>
      <c r="F83" s="26"/>
      <c r="G83" s="20">
        <f>H83+I83</f>
        <v>5602.5</v>
      </c>
      <c r="H83" s="26">
        <v>5602.5</v>
      </c>
      <c r="I83" s="26"/>
      <c r="J83" s="20">
        <f t="shared" si="6"/>
        <v>62.250000000000007</v>
      </c>
      <c r="K83" s="20"/>
      <c r="L83" s="20"/>
      <c r="M83" s="7"/>
    </row>
    <row r="84" spans="1:13" ht="123" customHeight="1" x14ac:dyDescent="0.3">
      <c r="A84" s="118" t="s">
        <v>451</v>
      </c>
      <c r="B84" s="65" t="s">
        <v>19</v>
      </c>
      <c r="C84" s="66" t="s">
        <v>450</v>
      </c>
      <c r="D84" s="62">
        <f>E84+F84</f>
        <v>0</v>
      </c>
      <c r="E84" s="26"/>
      <c r="F84" s="26"/>
      <c r="G84" s="20">
        <f>H84+I84</f>
        <v>2250</v>
      </c>
      <c r="H84" s="26">
        <v>2250</v>
      </c>
      <c r="I84" s="26"/>
      <c r="J84" s="20" t="e">
        <f t="shared" si="6"/>
        <v>#DIV/0!</v>
      </c>
      <c r="K84" s="20"/>
      <c r="L84" s="20"/>
      <c r="M84" s="7"/>
    </row>
    <row r="85" spans="1:13" ht="150" customHeight="1" x14ac:dyDescent="0.3">
      <c r="A85" s="117" t="s">
        <v>440</v>
      </c>
      <c r="B85" s="65" t="s">
        <v>19</v>
      </c>
      <c r="C85" s="66" t="s">
        <v>437</v>
      </c>
      <c r="D85" s="62">
        <f>E85</f>
        <v>0</v>
      </c>
      <c r="E85" s="26"/>
      <c r="F85" s="26"/>
      <c r="G85" s="20">
        <f>H85</f>
        <v>150</v>
      </c>
      <c r="H85" s="26">
        <v>150</v>
      </c>
      <c r="I85" s="26"/>
      <c r="J85" s="20" t="e">
        <f t="shared" si="6"/>
        <v>#DIV/0!</v>
      </c>
      <c r="K85" s="20"/>
      <c r="L85" s="20"/>
      <c r="M85" s="7"/>
    </row>
    <row r="86" spans="1:13" ht="109.2" x14ac:dyDescent="0.3">
      <c r="A86" s="117" t="s">
        <v>350</v>
      </c>
      <c r="B86" s="65" t="s">
        <v>19</v>
      </c>
      <c r="C86" s="66" t="s">
        <v>351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3">
      <c r="A87" s="117" t="s">
        <v>352</v>
      </c>
      <c r="B87" s="65" t="s">
        <v>19</v>
      </c>
      <c r="C87" s="66" t="s">
        <v>353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3.6" x14ac:dyDescent="0.3">
      <c r="A88" s="117" t="s">
        <v>354</v>
      </c>
      <c r="B88" s="65" t="s">
        <v>19</v>
      </c>
      <c r="C88" s="66" t="s">
        <v>355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4.8" x14ac:dyDescent="0.3">
      <c r="A89" s="117" t="s">
        <v>356</v>
      </c>
      <c r="B89" s="65" t="s">
        <v>19</v>
      </c>
      <c r="C89" s="66" t="s">
        <v>357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4.8" x14ac:dyDescent="0.3">
      <c r="A90" s="117" t="s">
        <v>358</v>
      </c>
      <c r="B90" s="65" t="s">
        <v>19</v>
      </c>
      <c r="C90" s="66" t="s">
        <v>359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0</v>
      </c>
      <c r="H90" s="26">
        <f>H91</f>
        <v>0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1.6" x14ac:dyDescent="0.3">
      <c r="A91" s="117" t="s">
        <v>360</v>
      </c>
      <c r="B91" s="65" t="s">
        <v>19</v>
      </c>
      <c r="C91" s="66" t="s">
        <v>361</v>
      </c>
      <c r="D91" s="62">
        <f t="shared" si="16"/>
        <v>0</v>
      </c>
      <c r="E91" s="26"/>
      <c r="F91" s="26"/>
      <c r="G91" s="20">
        <f t="shared" si="17"/>
        <v>0</v>
      </c>
      <c r="H91" s="26"/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3">
      <c r="A92" s="117" t="s">
        <v>362</v>
      </c>
      <c r="B92" s="65" t="s">
        <v>19</v>
      </c>
      <c r="C92" s="66" t="s">
        <v>363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15</v>
      </c>
      <c r="K92" s="20">
        <f t="shared" si="7"/>
        <v>15</v>
      </c>
      <c r="L92" s="53" t="e">
        <f t="shared" si="8"/>
        <v>#DIV/0!</v>
      </c>
      <c r="M92" s="7"/>
    </row>
    <row r="93" spans="1:13" ht="210.75" customHeight="1" x14ac:dyDescent="0.3">
      <c r="A93" s="117" t="s">
        <v>364</v>
      </c>
      <c r="B93" s="65" t="s">
        <v>19</v>
      </c>
      <c r="C93" s="66" t="s">
        <v>365</v>
      </c>
      <c r="D93" s="62">
        <f t="shared" si="16"/>
        <v>3000</v>
      </c>
      <c r="E93" s="26">
        <v>3000</v>
      </c>
      <c r="F93" s="49"/>
      <c r="G93" s="20">
        <f t="shared" si="17"/>
        <v>450</v>
      </c>
      <c r="H93" s="26">
        <v>450</v>
      </c>
      <c r="I93" s="49"/>
      <c r="J93" s="20">
        <f t="shared" si="6"/>
        <v>15</v>
      </c>
      <c r="K93" s="20">
        <f t="shared" si="7"/>
        <v>15</v>
      </c>
      <c r="L93" s="53" t="e">
        <f t="shared" si="8"/>
        <v>#DIV/0!</v>
      </c>
      <c r="M93" s="7"/>
    </row>
    <row r="94" spans="1:13" ht="162.75" customHeight="1" x14ac:dyDescent="0.3">
      <c r="A94" s="117" t="s">
        <v>441</v>
      </c>
      <c r="B94" s="65" t="s">
        <v>19</v>
      </c>
      <c r="C94" s="66" t="s">
        <v>438</v>
      </c>
      <c r="D94" s="62">
        <f>E94+F94</f>
        <v>3000</v>
      </c>
      <c r="E94" s="26">
        <v>3000</v>
      </c>
      <c r="F94" s="49"/>
      <c r="G94" s="20">
        <f>H94+I94</f>
        <v>1750.03</v>
      </c>
      <c r="H94" s="26">
        <v>1750.03</v>
      </c>
      <c r="I94" s="49"/>
      <c r="J94" s="20">
        <f t="shared" si="6"/>
        <v>58.334333333333333</v>
      </c>
      <c r="K94" s="20">
        <f t="shared" si="7"/>
        <v>58.334333333333333</v>
      </c>
      <c r="L94" s="53"/>
      <c r="M94" s="7"/>
    </row>
    <row r="95" spans="1:13" ht="147.75" customHeight="1" x14ac:dyDescent="0.3">
      <c r="A95" s="117" t="s">
        <v>477</v>
      </c>
      <c r="B95" s="65" t="s">
        <v>19</v>
      </c>
      <c r="C95" s="66" t="s">
        <v>428</v>
      </c>
      <c r="D95" s="62">
        <f>E95</f>
        <v>12000</v>
      </c>
      <c r="E95" s="26">
        <v>12000</v>
      </c>
      <c r="F95" s="49"/>
      <c r="G95" s="20">
        <f>H95</f>
        <v>0</v>
      </c>
      <c r="H95" s="26"/>
      <c r="I95" s="49"/>
      <c r="J95" s="20">
        <f t="shared" si="6"/>
        <v>0</v>
      </c>
      <c r="K95" s="20">
        <f t="shared" si="7"/>
        <v>0</v>
      </c>
      <c r="L95" s="53"/>
      <c r="M95" s="7"/>
    </row>
    <row r="96" spans="1:13" ht="146.25" customHeight="1" x14ac:dyDescent="0.3">
      <c r="A96" s="117" t="s">
        <v>477</v>
      </c>
      <c r="B96" s="65" t="s">
        <v>19</v>
      </c>
      <c r="C96" s="66" t="s">
        <v>394</v>
      </c>
      <c r="D96" s="62">
        <f>E96+F96</f>
        <v>45000</v>
      </c>
      <c r="E96" s="26">
        <v>25000</v>
      </c>
      <c r="F96" s="26">
        <v>20000</v>
      </c>
      <c r="G96" s="20">
        <f>H96+I96</f>
        <v>44671.85</v>
      </c>
      <c r="H96" s="26">
        <v>44671.85</v>
      </c>
      <c r="I96" s="26"/>
      <c r="J96" s="20">
        <f t="shared" si="6"/>
        <v>99.270777777777781</v>
      </c>
      <c r="K96" s="20">
        <f t="shared" si="7"/>
        <v>178.6874</v>
      </c>
      <c r="L96" s="53"/>
      <c r="M96" s="7"/>
    </row>
    <row r="97" spans="1:13" ht="62.4" x14ac:dyDescent="0.3">
      <c r="A97" s="117" t="s">
        <v>366</v>
      </c>
      <c r="B97" s="65" t="s">
        <v>19</v>
      </c>
      <c r="C97" s="66" t="s">
        <v>367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368</v>
      </c>
      <c r="B98" s="65" t="s">
        <v>19</v>
      </c>
      <c r="C98" s="66" t="s">
        <v>369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7.2" x14ac:dyDescent="0.3">
      <c r="A99" s="117" t="s">
        <v>370</v>
      </c>
      <c r="B99" s="65" t="s">
        <v>19</v>
      </c>
      <c r="C99" s="66" t="s">
        <v>371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3.6" x14ac:dyDescent="0.3">
      <c r="A100" s="117" t="s">
        <v>372</v>
      </c>
      <c r="B100" s="65" t="s">
        <v>19</v>
      </c>
      <c r="C100" s="66" t="s">
        <v>373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4.8" x14ac:dyDescent="0.3">
      <c r="A101" s="117" t="s">
        <v>374</v>
      </c>
      <c r="B101" s="65" t="s">
        <v>19</v>
      </c>
      <c r="C101" s="66" t="s">
        <v>375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2" x14ac:dyDescent="0.3">
      <c r="A102" s="117" t="s">
        <v>376</v>
      </c>
      <c r="B102" s="65" t="s">
        <v>19</v>
      </c>
      <c r="C102" s="66" t="s">
        <v>377</v>
      </c>
      <c r="D102" s="62">
        <f t="shared" si="16"/>
        <v>140200</v>
      </c>
      <c r="E102" s="26">
        <f>E103+E105+E108+E110</f>
        <v>108000</v>
      </c>
      <c r="F102" s="26">
        <f>F103+F105+F108+F110</f>
        <v>32200</v>
      </c>
      <c r="G102" s="20">
        <f t="shared" si="2"/>
        <v>40303.520000000004</v>
      </c>
      <c r="H102" s="26">
        <f>H103+H105+H108</f>
        <v>27100</v>
      </c>
      <c r="I102" s="26">
        <f>I103+I105+I108</f>
        <v>13203.52</v>
      </c>
      <c r="J102" s="20">
        <f t="shared" si="6"/>
        <v>28.747161198288161</v>
      </c>
      <c r="K102" s="20">
        <f t="shared" si="7"/>
        <v>25.092592592592595</v>
      </c>
      <c r="L102" s="20">
        <f t="shared" si="8"/>
        <v>41.004720496894407</v>
      </c>
      <c r="M102" s="7"/>
    </row>
    <row r="103" spans="1:13" ht="78" x14ac:dyDescent="0.3">
      <c r="A103" s="117" t="s">
        <v>378</v>
      </c>
      <c r="B103" s="65" t="s">
        <v>19</v>
      </c>
      <c r="C103" s="66" t="s">
        <v>379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7.2" x14ac:dyDescent="0.3">
      <c r="A104" s="117" t="s">
        <v>380</v>
      </c>
      <c r="B104" s="65" t="s">
        <v>19</v>
      </c>
      <c r="C104" s="66" t="s">
        <v>381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4.8" x14ac:dyDescent="0.3">
      <c r="A105" s="117" t="s">
        <v>382</v>
      </c>
      <c r="B105" s="65" t="s">
        <v>19</v>
      </c>
      <c r="C105" s="66" t="s">
        <v>383</v>
      </c>
      <c r="D105" s="62">
        <f t="shared" si="16"/>
        <v>20000</v>
      </c>
      <c r="E105" s="26">
        <f>E106+E107</f>
        <v>0</v>
      </c>
      <c r="F105" s="26">
        <f>F106</f>
        <v>20000</v>
      </c>
      <c r="G105" s="20">
        <f t="shared" ref="G105:G160" si="18">H105+I105</f>
        <v>13303.52</v>
      </c>
      <c r="H105" s="26">
        <f>H106+H107</f>
        <v>100</v>
      </c>
      <c r="I105" s="26">
        <f>I106+I107</f>
        <v>13203.52</v>
      </c>
      <c r="J105" s="20">
        <f t="shared" si="6"/>
        <v>66.517600000000002</v>
      </c>
      <c r="K105" s="20" t="e">
        <f t="shared" si="7"/>
        <v>#DIV/0!</v>
      </c>
      <c r="L105" s="20">
        <f t="shared" si="8"/>
        <v>66.017600000000002</v>
      </c>
      <c r="M105" s="7"/>
    </row>
    <row r="106" spans="1:13" ht="109.8" thickBot="1" x14ac:dyDescent="0.35">
      <c r="A106" s="117" t="s">
        <v>384</v>
      </c>
      <c r="B106" s="65" t="s">
        <v>19</v>
      </c>
      <c r="C106" s="66" t="s">
        <v>385</v>
      </c>
      <c r="D106" s="62">
        <f t="shared" si="16"/>
        <v>20000</v>
      </c>
      <c r="E106" s="26"/>
      <c r="F106" s="26">
        <v>20000</v>
      </c>
      <c r="G106" s="20">
        <f t="shared" si="18"/>
        <v>13303.52</v>
      </c>
      <c r="H106" s="26">
        <v>100</v>
      </c>
      <c r="I106" s="26">
        <v>13203.52</v>
      </c>
      <c r="J106" s="26">
        <f t="shared" si="6"/>
        <v>66.517600000000002</v>
      </c>
      <c r="K106" s="26" t="e">
        <f t="shared" si="7"/>
        <v>#DIV/0!</v>
      </c>
      <c r="L106" s="26">
        <f t="shared" si="8"/>
        <v>66.017600000000002</v>
      </c>
      <c r="M106" s="7"/>
    </row>
    <row r="107" spans="1:13" ht="93" x14ac:dyDescent="0.3">
      <c r="A107" s="119" t="s">
        <v>391</v>
      </c>
      <c r="B107" s="65" t="s">
        <v>19</v>
      </c>
      <c r="C107" s="66" t="s">
        <v>480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2" x14ac:dyDescent="0.3">
      <c r="A108" s="117" t="s">
        <v>386</v>
      </c>
      <c r="B108" s="65" t="s">
        <v>19</v>
      </c>
      <c r="C108" s="66" t="s">
        <v>387</v>
      </c>
      <c r="D108" s="62">
        <f t="shared" si="16"/>
        <v>21000</v>
      </c>
      <c r="E108" s="26">
        <f>E109</f>
        <v>21000</v>
      </c>
      <c r="F108" s="26">
        <f>F109</f>
        <v>0</v>
      </c>
      <c r="G108" s="20">
        <f t="shared" si="18"/>
        <v>27000</v>
      </c>
      <c r="H108" s="26">
        <f>H109</f>
        <v>27000</v>
      </c>
      <c r="I108" s="26">
        <f>I109</f>
        <v>0</v>
      </c>
      <c r="J108" s="20">
        <f t="shared" ref="J108:L111" si="19">G108/D108*100</f>
        <v>128.57142857142858</v>
      </c>
      <c r="K108" s="20">
        <f t="shared" si="19"/>
        <v>128.57142857142858</v>
      </c>
      <c r="L108" s="20" t="e">
        <f t="shared" si="19"/>
        <v>#DIV/0!</v>
      </c>
      <c r="M108" s="7"/>
    </row>
    <row r="109" spans="1:13" ht="156" x14ac:dyDescent="0.3">
      <c r="A109" s="123" t="s">
        <v>388</v>
      </c>
      <c r="B109" s="124" t="s">
        <v>19</v>
      </c>
      <c r="C109" s="125" t="s">
        <v>389</v>
      </c>
      <c r="D109" s="62">
        <f t="shared" si="16"/>
        <v>21000</v>
      </c>
      <c r="E109" s="26">
        <v>21000</v>
      </c>
      <c r="F109" s="26"/>
      <c r="G109" s="20">
        <f t="shared" si="18"/>
        <v>27000</v>
      </c>
      <c r="H109" s="26">
        <v>27000</v>
      </c>
      <c r="I109" s="26"/>
      <c r="J109" s="20">
        <f t="shared" si="19"/>
        <v>128.57142857142858</v>
      </c>
      <c r="K109" s="20">
        <f t="shared" si="19"/>
        <v>128.57142857142858</v>
      </c>
      <c r="L109" s="20" t="e">
        <f t="shared" si="19"/>
        <v>#DIV/0!</v>
      </c>
      <c r="M109" s="7"/>
    </row>
    <row r="110" spans="1:13" ht="130.19999999999999" customHeight="1" x14ac:dyDescent="0.3">
      <c r="A110" s="126" t="s">
        <v>484</v>
      </c>
      <c r="B110" s="65" t="s">
        <v>19</v>
      </c>
      <c r="C110" s="66" t="s">
        <v>483</v>
      </c>
      <c r="D110" s="62">
        <f>E110+F110</f>
        <v>99200</v>
      </c>
      <c r="E110" s="26">
        <v>87000</v>
      </c>
      <c r="F110" s="26">
        <v>12200</v>
      </c>
      <c r="G110" s="20">
        <f>H110+I110</f>
        <v>75988.319999999992</v>
      </c>
      <c r="H110" s="26">
        <v>54277.34</v>
      </c>
      <c r="I110" s="26">
        <v>21710.98</v>
      </c>
      <c r="J110" s="20">
        <f t="shared" si="19"/>
        <v>76.601129032258058</v>
      </c>
      <c r="K110" s="20"/>
      <c r="L110" s="20"/>
      <c r="M110" s="7"/>
    </row>
    <row r="111" spans="1:13" ht="31.2" x14ac:dyDescent="0.3">
      <c r="A111" s="115" t="s">
        <v>118</v>
      </c>
      <c r="B111" s="47" t="s">
        <v>19</v>
      </c>
      <c r="C111" s="48" t="s">
        <v>119</v>
      </c>
      <c r="D111" s="49">
        <f t="shared" ref="D111:D160" si="20">E111+F111</f>
        <v>49600</v>
      </c>
      <c r="E111" s="49">
        <f t="shared" ref="E111:F111" si="21">E115+E112</f>
        <v>600</v>
      </c>
      <c r="F111" s="49">
        <f t="shared" si="21"/>
        <v>49000</v>
      </c>
      <c r="G111" s="53">
        <f t="shared" si="18"/>
        <v>9805.1200000000026</v>
      </c>
      <c r="H111" s="49">
        <f>H115+H112</f>
        <v>-24248.1</v>
      </c>
      <c r="I111" s="49">
        <f>I115+I112</f>
        <v>34053.22</v>
      </c>
      <c r="J111" s="53">
        <f t="shared" si="19"/>
        <v>19.768387096774198</v>
      </c>
      <c r="K111" s="53">
        <f t="shared" si="19"/>
        <v>-4041.35</v>
      </c>
      <c r="L111" s="53">
        <f t="shared" si="19"/>
        <v>69.496367346938783</v>
      </c>
      <c r="M111" s="7"/>
    </row>
    <row r="112" spans="1:13" ht="15.6" x14ac:dyDescent="0.3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3627.3199999999997</v>
      </c>
      <c r="H112" s="26">
        <f>H113+H114</f>
        <v>-24817.68</v>
      </c>
      <c r="I112" s="26">
        <f>I113+I114</f>
        <v>28445</v>
      </c>
      <c r="J112" s="26"/>
      <c r="K112" s="26"/>
      <c r="L112" s="26"/>
      <c r="M112" s="7"/>
    </row>
    <row r="113" spans="1:13" ht="15.6" x14ac:dyDescent="0.3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-24817.68</v>
      </c>
      <c r="H113" s="26">
        <v>-24817.68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6.8" x14ac:dyDescent="0.3">
      <c r="A114" s="114" t="s">
        <v>122</v>
      </c>
      <c r="B114" s="24" t="s">
        <v>19</v>
      </c>
      <c r="C114" s="25" t="s">
        <v>472</v>
      </c>
      <c r="D114" s="26">
        <f t="shared" si="20"/>
        <v>0</v>
      </c>
      <c r="E114" s="26"/>
      <c r="F114" s="26"/>
      <c r="G114" s="20">
        <f>I114</f>
        <v>28445</v>
      </c>
      <c r="H114" s="26"/>
      <c r="I114" s="26">
        <v>28445</v>
      </c>
      <c r="J114" s="20" t="e">
        <f t="shared" si="22"/>
        <v>#DIV/0!</v>
      </c>
      <c r="K114" s="26"/>
      <c r="L114" s="26"/>
      <c r="M114" s="7"/>
    </row>
    <row r="115" spans="1:13" ht="15.6" x14ac:dyDescent="0.3">
      <c r="A115" s="114" t="s">
        <v>123</v>
      </c>
      <c r="B115" s="24" t="s">
        <v>19</v>
      </c>
      <c r="C115" s="25" t="s">
        <v>124</v>
      </c>
      <c r="D115" s="26">
        <f t="shared" si="20"/>
        <v>49600</v>
      </c>
      <c r="E115" s="26">
        <f t="shared" ref="E115:H115" si="23">SUM(E116:E117)</f>
        <v>600</v>
      </c>
      <c r="F115" s="26">
        <f t="shared" si="23"/>
        <v>49000</v>
      </c>
      <c r="G115" s="20">
        <f t="shared" si="18"/>
        <v>6177.8</v>
      </c>
      <c r="H115" s="26">
        <f t="shared" si="23"/>
        <v>569.58000000000004</v>
      </c>
      <c r="I115" s="26">
        <f>I117</f>
        <v>5608.22</v>
      </c>
      <c r="J115" s="20">
        <f t="shared" si="22"/>
        <v>12.455241935483871</v>
      </c>
      <c r="K115" s="20">
        <f t="shared" si="22"/>
        <v>94.93</v>
      </c>
      <c r="L115" s="20">
        <f t="shared" si="22"/>
        <v>11.445346938775511</v>
      </c>
      <c r="M115" s="7"/>
    </row>
    <row r="116" spans="1:13" ht="31.2" x14ac:dyDescent="0.3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2" x14ac:dyDescent="0.3">
      <c r="A117" s="114" t="s">
        <v>127</v>
      </c>
      <c r="B117" s="24" t="s">
        <v>19</v>
      </c>
      <c r="C117" s="25" t="s">
        <v>393</v>
      </c>
      <c r="D117" s="26">
        <f t="shared" si="20"/>
        <v>49000</v>
      </c>
      <c r="E117" s="26"/>
      <c r="F117" s="26">
        <v>49000</v>
      </c>
      <c r="G117" s="20">
        <f t="shared" si="18"/>
        <v>5608.22</v>
      </c>
      <c r="H117" s="26"/>
      <c r="I117" s="26">
        <v>5608.22</v>
      </c>
      <c r="J117" s="20">
        <f t="shared" si="22"/>
        <v>11.445346938775511</v>
      </c>
      <c r="K117" s="20" t="e">
        <f t="shared" si="22"/>
        <v>#DIV/0!</v>
      </c>
      <c r="L117" s="20">
        <f t="shared" si="22"/>
        <v>11.445346938775511</v>
      </c>
      <c r="M117" s="7"/>
    </row>
    <row r="118" spans="1:13" ht="15.6" x14ac:dyDescent="0.3">
      <c r="A118" s="115" t="s">
        <v>128</v>
      </c>
      <c r="B118" s="47" t="s">
        <v>19</v>
      </c>
      <c r="C118" s="48" t="s">
        <v>129</v>
      </c>
      <c r="D118" s="49">
        <f>D119+D158+D157</f>
        <v>582882467.93999994</v>
      </c>
      <c r="E118" s="49">
        <f>E119+E158+E157</f>
        <v>542530201.87</v>
      </c>
      <c r="F118" s="49">
        <f t="shared" ref="F118:I118" si="24">F119+F158</f>
        <v>107570133.15000001</v>
      </c>
      <c r="G118" s="49">
        <f>G119+G158+G157</f>
        <v>390574083.55000007</v>
      </c>
      <c r="H118" s="49">
        <f>H119+H158+H157</f>
        <v>387280538.59000003</v>
      </c>
      <c r="I118" s="49">
        <f t="shared" si="24"/>
        <v>45048924.840000004</v>
      </c>
      <c r="J118" s="53">
        <f t="shared" si="22"/>
        <v>67.007347970226576</v>
      </c>
      <c r="K118" s="53">
        <f t="shared" si="22"/>
        <v>71.384143639398616</v>
      </c>
      <c r="L118" s="53">
        <f t="shared" si="22"/>
        <v>41.878654902455139</v>
      </c>
      <c r="M118" s="7"/>
    </row>
    <row r="119" spans="1:13" ht="62.4" x14ac:dyDescent="0.3">
      <c r="A119" s="115" t="s">
        <v>130</v>
      </c>
      <c r="B119" s="47" t="s">
        <v>19</v>
      </c>
      <c r="C119" s="48" t="s">
        <v>131</v>
      </c>
      <c r="D119" s="49">
        <f>D120+D126+D134+D149</f>
        <v>594800516.14999998</v>
      </c>
      <c r="E119" s="49">
        <f>E120+E126+E134+E149</f>
        <v>554448250.08000004</v>
      </c>
      <c r="F119" s="49">
        <f>F120+F126+F134+F150+F149</f>
        <v>107570133.15000001</v>
      </c>
      <c r="G119" s="49">
        <f>G120+G126+G134+G149</f>
        <v>402492131.76000005</v>
      </c>
      <c r="H119" s="49">
        <f>H120+H126+H134+H149</f>
        <v>399198586.80000001</v>
      </c>
      <c r="I119" s="49">
        <f>I120+I126+I134+I150+I149</f>
        <v>45048924.840000004</v>
      </c>
      <c r="J119" s="49">
        <f t="shared" si="22"/>
        <v>67.668423417860225</v>
      </c>
      <c r="K119" s="49">
        <f t="shared" si="22"/>
        <v>71.99925092060451</v>
      </c>
      <c r="L119" s="49">
        <f t="shared" si="22"/>
        <v>41.878654902455139</v>
      </c>
      <c r="M119" s="7"/>
    </row>
    <row r="120" spans="1:13" ht="31.2" x14ac:dyDescent="0.3">
      <c r="A120" s="114" t="s">
        <v>132</v>
      </c>
      <c r="B120" s="24" t="s">
        <v>19</v>
      </c>
      <c r="C120" s="25" t="s">
        <v>397</v>
      </c>
      <c r="D120" s="26">
        <f>D121</f>
        <v>210214400</v>
      </c>
      <c r="E120" s="26">
        <f>E121+E125</f>
        <v>210214400</v>
      </c>
      <c r="F120" s="26">
        <f>F121+F125</f>
        <v>65049000</v>
      </c>
      <c r="G120" s="26">
        <f>G121</f>
        <v>184387800</v>
      </c>
      <c r="H120" s="26">
        <f>H121+H125</f>
        <v>184387800</v>
      </c>
      <c r="I120" s="26">
        <f>I121+I125</f>
        <v>40352950</v>
      </c>
      <c r="J120" s="20">
        <f t="shared" ref="J120:L125" si="25">G120/D120*100</f>
        <v>87.714162302867919</v>
      </c>
      <c r="K120" s="20">
        <f t="shared" si="25"/>
        <v>87.714162302867919</v>
      </c>
      <c r="L120" s="20">
        <f t="shared" si="25"/>
        <v>62.034696920782793</v>
      </c>
      <c r="M120" s="7"/>
    </row>
    <row r="121" spans="1:13" ht="31.2" x14ac:dyDescent="0.3">
      <c r="A121" s="114" t="s">
        <v>133</v>
      </c>
      <c r="B121" s="24" t="s">
        <v>19</v>
      </c>
      <c r="C121" s="25" t="s">
        <v>398</v>
      </c>
      <c r="D121" s="26">
        <f>D122+D123+D125</f>
        <v>210214400</v>
      </c>
      <c r="E121" s="26">
        <f t="shared" ref="E121:H121" si="26">E122+E123</f>
        <v>156962200</v>
      </c>
      <c r="F121" s="26">
        <f>F122+F123+F124</f>
        <v>65049000</v>
      </c>
      <c r="G121" s="26">
        <f>G122+G123+G125</f>
        <v>184387800</v>
      </c>
      <c r="H121" s="26">
        <f t="shared" si="26"/>
        <v>144448650</v>
      </c>
      <c r="I121" s="26">
        <f>I122+I123+I124</f>
        <v>40352950</v>
      </c>
      <c r="J121" s="20">
        <f t="shared" si="25"/>
        <v>87.714162302867919</v>
      </c>
      <c r="K121" s="20">
        <f t="shared" si="25"/>
        <v>92.027666533725949</v>
      </c>
      <c r="L121" s="20">
        <f t="shared" si="25"/>
        <v>62.034696920782793</v>
      </c>
      <c r="M121" s="7"/>
    </row>
    <row r="122" spans="1:13" ht="46.8" x14ac:dyDescent="0.3">
      <c r="A122" s="114" t="s">
        <v>134</v>
      </c>
      <c r="B122" s="24" t="s">
        <v>19</v>
      </c>
      <c r="C122" s="25" t="s">
        <v>399</v>
      </c>
      <c r="D122" s="26">
        <f t="shared" si="20"/>
        <v>156962200</v>
      </c>
      <c r="E122" s="26">
        <v>156962200</v>
      </c>
      <c r="F122" s="26"/>
      <c r="G122" s="20">
        <f t="shared" si="18"/>
        <v>144448650</v>
      </c>
      <c r="H122" s="26">
        <v>144448650</v>
      </c>
      <c r="I122" s="26"/>
      <c r="J122" s="20">
        <f t="shared" si="25"/>
        <v>92.027666533725949</v>
      </c>
      <c r="K122" s="20">
        <f t="shared" si="25"/>
        <v>92.027666533725949</v>
      </c>
      <c r="L122" s="20" t="e">
        <f t="shared" si="25"/>
        <v>#DIV/0!</v>
      </c>
      <c r="M122" s="7"/>
    </row>
    <row r="123" spans="1:13" ht="46.8" x14ac:dyDescent="0.3">
      <c r="A123" s="114" t="s">
        <v>135</v>
      </c>
      <c r="B123" s="24" t="s">
        <v>19</v>
      </c>
      <c r="C123" s="25" t="s">
        <v>400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3">
      <c r="A124" s="114" t="s">
        <v>447</v>
      </c>
      <c r="B124" s="24" t="s">
        <v>19</v>
      </c>
      <c r="C124" s="25" t="s">
        <v>446</v>
      </c>
      <c r="D124" s="26"/>
      <c r="E124" s="26"/>
      <c r="F124" s="26">
        <v>65049000</v>
      </c>
      <c r="G124" s="20"/>
      <c r="H124" s="26"/>
      <c r="I124" s="26">
        <v>40352950</v>
      </c>
      <c r="J124" s="26"/>
      <c r="K124" s="26"/>
      <c r="L124" s="26"/>
      <c r="M124" s="7"/>
    </row>
    <row r="125" spans="1:13" ht="62.4" x14ac:dyDescent="0.3">
      <c r="A125" s="114" t="s">
        <v>136</v>
      </c>
      <c r="B125" s="24" t="s">
        <v>19</v>
      </c>
      <c r="C125" s="25" t="s">
        <v>401</v>
      </c>
      <c r="D125" s="26">
        <f t="shared" si="20"/>
        <v>53252200</v>
      </c>
      <c r="E125" s="26">
        <v>53252200</v>
      </c>
      <c r="F125" s="26"/>
      <c r="G125" s="20">
        <f t="shared" si="18"/>
        <v>39939150</v>
      </c>
      <c r="H125" s="26">
        <v>39939150</v>
      </c>
      <c r="I125" s="26"/>
      <c r="J125" s="20">
        <f t="shared" si="25"/>
        <v>75</v>
      </c>
      <c r="K125" s="26"/>
      <c r="L125" s="26"/>
      <c r="M125" s="7"/>
    </row>
    <row r="126" spans="1:13" ht="46.8" x14ac:dyDescent="0.3">
      <c r="A126" s="115" t="s">
        <v>137</v>
      </c>
      <c r="B126" s="47" t="s">
        <v>19</v>
      </c>
      <c r="C126" s="48" t="s">
        <v>402</v>
      </c>
      <c r="D126" s="49">
        <f t="shared" si="20"/>
        <v>114373016.15000001</v>
      </c>
      <c r="E126" s="49">
        <f>E128+E131+E127+E130</f>
        <v>73115483</v>
      </c>
      <c r="F126" s="49">
        <f>F128+F131+F129+F127</f>
        <v>41257533.149999999</v>
      </c>
      <c r="G126" s="53">
        <f t="shared" si="18"/>
        <v>47266167.760000005</v>
      </c>
      <c r="H126" s="49">
        <f>H128+H131+H127+H130</f>
        <v>43470491.260000005</v>
      </c>
      <c r="I126" s="49">
        <f>I128+I131+I127++I129</f>
        <v>3795676.5</v>
      </c>
      <c r="J126" s="53">
        <f>G126/D126*100</f>
        <v>41.326327967088417</v>
      </c>
      <c r="K126" s="53">
        <f>H126/E126*100</f>
        <v>59.454563488283327</v>
      </c>
      <c r="L126" s="53">
        <f>I126/F126*100</f>
        <v>9.1999598865983092</v>
      </c>
      <c r="M126" s="7"/>
    </row>
    <row r="127" spans="1:13" ht="218.4" x14ac:dyDescent="0.3">
      <c r="A127" s="114" t="s">
        <v>463</v>
      </c>
      <c r="B127" s="24" t="s">
        <v>19</v>
      </c>
      <c r="C127" s="25" t="s">
        <v>454</v>
      </c>
      <c r="D127" s="26">
        <f t="shared" si="20"/>
        <v>20413233.149999999</v>
      </c>
      <c r="E127" s="26"/>
      <c r="F127" s="26">
        <v>20413233.149999999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10.469696124545564</v>
      </c>
      <c r="K127" s="26" t="e">
        <f t="shared" ref="K127:K130" si="28">H127/E127*100</f>
        <v>#DIV/0!</v>
      </c>
      <c r="L127" s="53">
        <f t="shared" ref="L127:L130" si="29">I127/F127*100</f>
        <v>10.469696124545564</v>
      </c>
      <c r="M127" s="7"/>
    </row>
    <row r="128" spans="1:13" ht="46.8" x14ac:dyDescent="0.3">
      <c r="A128" s="114" t="s">
        <v>434</v>
      </c>
      <c r="B128" s="24" t="s">
        <v>19</v>
      </c>
      <c r="C128" s="25" t="s">
        <v>433</v>
      </c>
      <c r="D128" s="26">
        <f t="shared" si="20"/>
        <v>2416300</v>
      </c>
      <c r="E128" s="26">
        <v>2416300</v>
      </c>
      <c r="F128" s="26"/>
      <c r="G128" s="20">
        <f t="shared" si="18"/>
        <v>829999.99</v>
      </c>
      <c r="H128" s="26">
        <v>829999.99</v>
      </c>
      <c r="I128" s="26"/>
      <c r="J128" s="26">
        <f t="shared" si="27"/>
        <v>34.350038902454166</v>
      </c>
      <c r="K128" s="26">
        <f t="shared" si="28"/>
        <v>34.350038902454166</v>
      </c>
      <c r="L128" s="53" t="e">
        <f t="shared" si="29"/>
        <v>#DIV/0!</v>
      </c>
      <c r="M128" s="7"/>
    </row>
    <row r="129" spans="1:13" ht="196.5" customHeight="1" x14ac:dyDescent="0.3">
      <c r="A129" s="114" t="s">
        <v>457</v>
      </c>
      <c r="B129" s="24" t="s">
        <v>19</v>
      </c>
      <c r="C129" s="25" t="s">
        <v>452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3">
      <c r="A130" s="114" t="s">
        <v>464</v>
      </c>
      <c r="B130" s="24" t="s">
        <v>19</v>
      </c>
      <c r="C130" s="25" t="s">
        <v>461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6" x14ac:dyDescent="0.3">
      <c r="A131" s="114" t="s">
        <v>138</v>
      </c>
      <c r="B131" s="24" t="s">
        <v>19</v>
      </c>
      <c r="C131" s="25" t="s">
        <v>403</v>
      </c>
      <c r="D131" s="26">
        <f t="shared" si="20"/>
        <v>91494763</v>
      </c>
      <c r="E131" s="26">
        <f t="shared" ref="E131:I131" si="30">E132+E133</f>
        <v>70650463</v>
      </c>
      <c r="F131" s="26">
        <f>F133</f>
        <v>20844300</v>
      </c>
      <c r="G131" s="20">
        <f t="shared" si="18"/>
        <v>44250244.290000007</v>
      </c>
      <c r="H131" s="26">
        <f t="shared" si="30"/>
        <v>42591771.270000003</v>
      </c>
      <c r="I131" s="26">
        <f t="shared" si="30"/>
        <v>1658473.02</v>
      </c>
      <c r="J131" s="20">
        <f t="shared" ref="J131:L133" si="31">G131/D131*100</f>
        <v>48.363690815833912</v>
      </c>
      <c r="K131" s="20">
        <f t="shared" si="31"/>
        <v>60.285197663885093</v>
      </c>
      <c r="L131" s="20">
        <f t="shared" si="31"/>
        <v>7.956482203767937</v>
      </c>
      <c r="M131" s="7"/>
    </row>
    <row r="132" spans="1:13" ht="31.2" x14ac:dyDescent="0.3">
      <c r="A132" s="114" t="s">
        <v>139</v>
      </c>
      <c r="B132" s="24" t="s">
        <v>19</v>
      </c>
      <c r="C132" s="25" t="s">
        <v>404</v>
      </c>
      <c r="D132" s="26">
        <f t="shared" si="20"/>
        <v>70650463</v>
      </c>
      <c r="E132" s="26">
        <v>70650463</v>
      </c>
      <c r="F132" s="26"/>
      <c r="G132" s="20">
        <f t="shared" si="18"/>
        <v>42591771.270000003</v>
      </c>
      <c r="H132" s="26">
        <v>42591771.270000003</v>
      </c>
      <c r="I132" s="26"/>
      <c r="J132" s="20">
        <f t="shared" si="31"/>
        <v>60.285197663885093</v>
      </c>
      <c r="K132" s="20">
        <f t="shared" si="31"/>
        <v>60.285197663885093</v>
      </c>
      <c r="L132" s="20" t="e">
        <f t="shared" si="31"/>
        <v>#DIV/0!</v>
      </c>
      <c r="M132" s="7"/>
    </row>
    <row r="133" spans="1:13" ht="31.2" x14ac:dyDescent="0.3">
      <c r="A133" s="114" t="s">
        <v>140</v>
      </c>
      <c r="B133" s="24" t="s">
        <v>19</v>
      </c>
      <c r="C133" s="25" t="s">
        <v>405</v>
      </c>
      <c r="D133" s="26">
        <f t="shared" si="20"/>
        <v>20844300</v>
      </c>
      <c r="E133" s="26"/>
      <c r="F133" s="26">
        <v>20844300</v>
      </c>
      <c r="G133" s="20">
        <f t="shared" si="18"/>
        <v>1658473.02</v>
      </c>
      <c r="H133" s="26"/>
      <c r="I133" s="26">
        <v>1658473.02</v>
      </c>
      <c r="J133" s="20">
        <f t="shared" si="31"/>
        <v>7.956482203767937</v>
      </c>
      <c r="K133" s="26"/>
      <c r="L133" s="26"/>
      <c r="M133" s="7"/>
    </row>
    <row r="134" spans="1:13" ht="31.2" x14ac:dyDescent="0.3">
      <c r="A134" s="115" t="s">
        <v>141</v>
      </c>
      <c r="B134" s="47" t="s">
        <v>19</v>
      </c>
      <c r="C134" s="48" t="s">
        <v>406</v>
      </c>
      <c r="D134" s="49">
        <f t="shared" si="20"/>
        <v>263249400</v>
      </c>
      <c r="E134" s="49">
        <f>E135+E137+E139+E141+E144+E147+E146</f>
        <v>261985800</v>
      </c>
      <c r="F134" s="49">
        <f>F135+F137+F139+F141+F144+F146+F147</f>
        <v>1263600</v>
      </c>
      <c r="G134" s="53">
        <f t="shared" si="18"/>
        <v>166372232.46000001</v>
      </c>
      <c r="H134" s="49">
        <f>H135+H137+H139+H141+H144+H147+H146</f>
        <v>165471934.12</v>
      </c>
      <c r="I134" s="26">
        <f>I135+I137+I139+I141+I144+I146+I147+I143</f>
        <v>900298.34</v>
      </c>
      <c r="J134" s="53">
        <f>G134/D134*100</f>
        <v>63.199472614182596</v>
      </c>
      <c r="K134" s="53">
        <f>H134/E134*100</f>
        <v>63.160649974158915</v>
      </c>
      <c r="L134" s="53">
        <f>I134/F134*100</f>
        <v>71.24868154479266</v>
      </c>
      <c r="M134" s="7"/>
    </row>
    <row r="135" spans="1:13" ht="78" x14ac:dyDescent="0.3">
      <c r="A135" s="114" t="s">
        <v>142</v>
      </c>
      <c r="B135" s="24" t="s">
        <v>19</v>
      </c>
      <c r="C135" s="25" t="s">
        <v>407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" x14ac:dyDescent="0.3">
      <c r="A136" s="114" t="s">
        <v>143</v>
      </c>
      <c r="B136" s="24" t="s">
        <v>19</v>
      </c>
      <c r="C136" s="25" t="s">
        <v>408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2.4" x14ac:dyDescent="0.3">
      <c r="A137" s="114" t="s">
        <v>144</v>
      </c>
      <c r="B137" s="24" t="s">
        <v>19</v>
      </c>
      <c r="C137" s="25" t="s">
        <v>409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790166.82</v>
      </c>
      <c r="H137" s="26">
        <f>H138</f>
        <v>0</v>
      </c>
      <c r="I137" s="26">
        <f>I138</f>
        <v>790166.82</v>
      </c>
      <c r="J137" s="20">
        <f t="shared" ref="J137:L143" si="32">G137/D137*100</f>
        <v>71.996976765375848</v>
      </c>
      <c r="K137" s="20" t="e">
        <f t="shared" si="32"/>
        <v>#DIV/0!</v>
      </c>
      <c r="L137" s="20">
        <f t="shared" si="32"/>
        <v>71.996976765375848</v>
      </c>
      <c r="M137" s="7"/>
    </row>
    <row r="138" spans="1:13" ht="62.4" x14ac:dyDescent="0.3">
      <c r="A138" s="114" t="s">
        <v>145</v>
      </c>
      <c r="B138" s="24" t="s">
        <v>19</v>
      </c>
      <c r="C138" s="25" t="s">
        <v>410</v>
      </c>
      <c r="D138" s="26">
        <f t="shared" si="20"/>
        <v>1097500</v>
      </c>
      <c r="E138" s="26"/>
      <c r="F138" s="26">
        <v>1097500</v>
      </c>
      <c r="G138" s="20">
        <f t="shared" si="18"/>
        <v>790166.82</v>
      </c>
      <c r="H138" s="26">
        <v>0</v>
      </c>
      <c r="I138" s="26">
        <v>790166.82</v>
      </c>
      <c r="J138" s="20">
        <f t="shared" si="32"/>
        <v>71.996976765375848</v>
      </c>
      <c r="K138" s="20" t="e">
        <f t="shared" si="32"/>
        <v>#DIV/0!</v>
      </c>
      <c r="L138" s="20">
        <f t="shared" si="32"/>
        <v>71.996976765375848</v>
      </c>
      <c r="M138" s="7"/>
    </row>
    <row r="139" spans="1:13" ht="62.4" x14ac:dyDescent="0.3">
      <c r="A139" s="114" t="s">
        <v>146</v>
      </c>
      <c r="B139" s="24" t="s">
        <v>19</v>
      </c>
      <c r="C139" s="25" t="s">
        <v>411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2.4" x14ac:dyDescent="0.3">
      <c r="A140" s="114" t="s">
        <v>147</v>
      </c>
      <c r="B140" s="24" t="s">
        <v>19</v>
      </c>
      <c r="C140" s="25" t="s">
        <v>412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6.8" x14ac:dyDescent="0.3">
      <c r="A141" s="114" t="s">
        <v>148</v>
      </c>
      <c r="B141" s="24" t="s">
        <v>19</v>
      </c>
      <c r="C141" s="25" t="s">
        <v>413</v>
      </c>
      <c r="D141" s="26">
        <f t="shared" si="20"/>
        <v>59431300</v>
      </c>
      <c r="E141" s="26">
        <f>E142+E143</f>
        <v>59265200</v>
      </c>
      <c r="F141" s="26">
        <f>F142+F143</f>
        <v>166100</v>
      </c>
      <c r="G141" s="20">
        <f t="shared" si="18"/>
        <v>40756584.119999997</v>
      </c>
      <c r="H141" s="26">
        <f>H142+H143</f>
        <v>40756584.119999997</v>
      </c>
      <c r="I141" s="26"/>
      <c r="J141" s="20">
        <f t="shared" si="32"/>
        <v>68.577641949612399</v>
      </c>
      <c r="K141" s="20">
        <f t="shared" si="32"/>
        <v>68.769841525887017</v>
      </c>
      <c r="L141" s="20">
        <f t="shared" si="32"/>
        <v>0</v>
      </c>
      <c r="M141" s="7"/>
    </row>
    <row r="142" spans="1:13" ht="62.4" x14ac:dyDescent="0.3">
      <c r="A142" s="114" t="s">
        <v>149</v>
      </c>
      <c r="B142" s="24" t="s">
        <v>19</v>
      </c>
      <c r="C142" s="25" t="s">
        <v>414</v>
      </c>
      <c r="D142" s="26">
        <f t="shared" si="20"/>
        <v>59265200</v>
      </c>
      <c r="E142" s="26">
        <v>59265200</v>
      </c>
      <c r="F142" s="26"/>
      <c r="G142" s="20">
        <f t="shared" si="18"/>
        <v>40756584.119999997</v>
      </c>
      <c r="H142" s="26">
        <v>40756584.119999997</v>
      </c>
      <c r="I142" s="26"/>
      <c r="J142" s="20">
        <f t="shared" si="32"/>
        <v>68.769841525887017</v>
      </c>
      <c r="K142" s="20">
        <f t="shared" si="32"/>
        <v>68.769841525887017</v>
      </c>
      <c r="L142" s="20" t="e">
        <f t="shared" si="32"/>
        <v>#DIV/0!</v>
      </c>
      <c r="M142" s="7"/>
    </row>
    <row r="143" spans="1:13" ht="62.4" x14ac:dyDescent="0.3">
      <c r="A143" s="114" t="s">
        <v>150</v>
      </c>
      <c r="B143" s="24" t="s">
        <v>19</v>
      </c>
      <c r="C143" s="25" t="s">
        <v>417</v>
      </c>
      <c r="D143" s="26">
        <f t="shared" si="20"/>
        <v>166100</v>
      </c>
      <c r="E143" s="26"/>
      <c r="F143" s="26">
        <v>166100</v>
      </c>
      <c r="G143" s="20">
        <f t="shared" si="18"/>
        <v>110131.52</v>
      </c>
      <c r="H143" s="26"/>
      <c r="I143" s="26">
        <v>110131.52</v>
      </c>
      <c r="J143" s="20">
        <f t="shared" si="32"/>
        <v>66.304346779048771</v>
      </c>
      <c r="K143" s="20" t="e">
        <f t="shared" si="32"/>
        <v>#DIV/0!</v>
      </c>
      <c r="L143" s="20">
        <f t="shared" si="32"/>
        <v>66.304346779048771</v>
      </c>
      <c r="M143" s="7"/>
    </row>
    <row r="144" spans="1:13" ht="46.8" x14ac:dyDescent="0.3">
      <c r="A144" s="114" t="s">
        <v>151</v>
      </c>
      <c r="B144" s="24" t="s">
        <v>19</v>
      </c>
      <c r="C144" s="25" t="s">
        <v>415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2.4" x14ac:dyDescent="0.3">
      <c r="A145" s="114" t="s">
        <v>152</v>
      </c>
      <c r="B145" s="24" t="s">
        <v>19</v>
      </c>
      <c r="C145" s="25" t="s">
        <v>416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2" x14ac:dyDescent="0.3">
      <c r="A146" s="114" t="s">
        <v>343</v>
      </c>
      <c r="B146" s="24" t="s">
        <v>19</v>
      </c>
      <c r="C146" s="25" t="s">
        <v>418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6" x14ac:dyDescent="0.3">
      <c r="A147" s="114" t="s">
        <v>153</v>
      </c>
      <c r="B147" s="24" t="s">
        <v>19</v>
      </c>
      <c r="C147" s="25" t="s">
        <v>419</v>
      </c>
      <c r="D147" s="26">
        <f t="shared" si="20"/>
        <v>202714800</v>
      </c>
      <c r="E147" s="26">
        <f>E148</f>
        <v>202714800</v>
      </c>
      <c r="F147" s="26"/>
      <c r="G147" s="20">
        <f t="shared" si="18"/>
        <v>124709550</v>
      </c>
      <c r="H147" s="26">
        <f>H148</f>
        <v>124709550</v>
      </c>
      <c r="I147" s="26"/>
      <c r="J147" s="20">
        <f t="shared" ref="J147:L150" si="34">G147/D147*100</f>
        <v>61.519706503915849</v>
      </c>
      <c r="K147" s="20">
        <f t="shared" si="34"/>
        <v>61.519706503915849</v>
      </c>
      <c r="L147" s="20" t="e">
        <f t="shared" si="34"/>
        <v>#DIV/0!</v>
      </c>
      <c r="M147" s="7"/>
    </row>
    <row r="148" spans="1:13" ht="31.2" x14ac:dyDescent="0.3">
      <c r="A148" s="114" t="s">
        <v>154</v>
      </c>
      <c r="B148" s="24" t="s">
        <v>19</v>
      </c>
      <c r="C148" s="25" t="s">
        <v>420</v>
      </c>
      <c r="D148" s="26">
        <f t="shared" si="20"/>
        <v>202714800</v>
      </c>
      <c r="E148" s="26">
        <v>202714800</v>
      </c>
      <c r="F148" s="26"/>
      <c r="G148" s="20">
        <f t="shared" si="18"/>
        <v>124709550</v>
      </c>
      <c r="H148" s="26">
        <v>124709550</v>
      </c>
      <c r="I148" s="26"/>
      <c r="J148" s="20">
        <f t="shared" si="34"/>
        <v>61.519706503915849</v>
      </c>
      <c r="K148" s="20">
        <f t="shared" si="34"/>
        <v>61.519706503915849</v>
      </c>
      <c r="L148" s="20" t="e">
        <f t="shared" si="34"/>
        <v>#DIV/0!</v>
      </c>
      <c r="M148" s="7"/>
    </row>
    <row r="149" spans="1:13" ht="15.6" x14ac:dyDescent="0.3">
      <c r="A149" s="114" t="s">
        <v>155</v>
      </c>
      <c r="B149" s="24" t="s">
        <v>19</v>
      </c>
      <c r="C149" s="25" t="s">
        <v>421</v>
      </c>
      <c r="D149" s="26">
        <f>D153+D152</f>
        <v>6963700</v>
      </c>
      <c r="E149" s="26">
        <f>E150+E153+E152</f>
        <v>9132567.0800000001</v>
      </c>
      <c r="F149" s="26">
        <f>F150+F153</f>
        <v>0</v>
      </c>
      <c r="G149" s="20">
        <f>G152+G153</f>
        <v>4465931.54</v>
      </c>
      <c r="H149" s="26">
        <f>H150+H153+H152</f>
        <v>5868361.4199999999</v>
      </c>
      <c r="I149" s="26">
        <f>I153+I152</f>
        <v>0</v>
      </c>
      <c r="J149" s="20">
        <f t="shared" si="34"/>
        <v>64.131590102962505</v>
      </c>
      <c r="K149" s="20">
        <f t="shared" si="34"/>
        <v>64.257523307455415</v>
      </c>
      <c r="L149" s="20" t="e">
        <f t="shared" si="34"/>
        <v>#DIV/0!</v>
      </c>
      <c r="M149" s="7"/>
    </row>
    <row r="150" spans="1:13" ht="93.6" x14ac:dyDescent="0.3">
      <c r="A150" s="114" t="s">
        <v>156</v>
      </c>
      <c r="B150" s="24" t="s">
        <v>19</v>
      </c>
      <c r="C150" s="25" t="s">
        <v>422</v>
      </c>
      <c r="D150" s="26"/>
      <c r="E150" s="26">
        <f>E151</f>
        <v>2168867.08</v>
      </c>
      <c r="F150" s="26">
        <f>F151</f>
        <v>0</v>
      </c>
      <c r="G150" s="20"/>
      <c r="H150" s="26">
        <f>H151</f>
        <v>1402429.88</v>
      </c>
      <c r="I150" s="26">
        <f>I151</f>
        <v>0</v>
      </c>
      <c r="J150" s="20" t="e">
        <f t="shared" si="34"/>
        <v>#DIV/0!</v>
      </c>
      <c r="K150" s="20">
        <f t="shared" si="34"/>
        <v>64.661863925750566</v>
      </c>
      <c r="L150" s="20" t="e">
        <f t="shared" si="34"/>
        <v>#DIV/0!</v>
      </c>
      <c r="M150" s="7"/>
    </row>
    <row r="151" spans="1:13" ht="109.2" x14ac:dyDescent="0.3">
      <c r="A151" s="114" t="s">
        <v>157</v>
      </c>
      <c r="B151" s="24" t="s">
        <v>19</v>
      </c>
      <c r="C151" s="25" t="s">
        <v>423</v>
      </c>
      <c r="D151" s="26"/>
      <c r="E151" s="26">
        <v>2168867.08</v>
      </c>
      <c r="F151" s="26"/>
      <c r="G151" s="20"/>
      <c r="H151" s="26">
        <v>1402429.88</v>
      </c>
      <c r="I151" s="26"/>
      <c r="J151" s="26" t="e">
        <f t="shared" ref="J151:J157" si="35">G151/D151*100</f>
        <v>#DIV/0!</v>
      </c>
      <c r="K151" s="26">
        <f t="shared" ref="K151:K157" si="36">H151/E151*100</f>
        <v>64.661863925750566</v>
      </c>
      <c r="L151" s="26" t="e">
        <f t="shared" ref="L151:L157" si="37">I151/F151*100</f>
        <v>#DIV/0!</v>
      </c>
      <c r="M151" s="7"/>
    </row>
    <row r="152" spans="1:13" ht="15.6" x14ac:dyDescent="0.3">
      <c r="A152" s="114" t="s">
        <v>436</v>
      </c>
      <c r="B152" s="24" t="s">
        <v>19</v>
      </c>
      <c r="C152" s="25" t="s">
        <v>435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6" x14ac:dyDescent="0.3">
      <c r="A153" s="114" t="s">
        <v>424</v>
      </c>
      <c r="B153" s="47" t="s">
        <v>19</v>
      </c>
      <c r="C153" s="48" t="s">
        <v>425</v>
      </c>
      <c r="D153" s="49">
        <f>E153+D156</f>
        <v>6963700</v>
      </c>
      <c r="E153" s="49">
        <f>E154+E155</f>
        <v>6963700</v>
      </c>
      <c r="F153" s="49">
        <f>F156</f>
        <v>0</v>
      </c>
      <c r="G153" s="53">
        <f>H153+G156</f>
        <v>4465931.54</v>
      </c>
      <c r="H153" s="49">
        <f>H154+H155</f>
        <v>4465931.54</v>
      </c>
      <c r="I153" s="49">
        <f>I156</f>
        <v>0</v>
      </c>
      <c r="J153" s="49">
        <f t="shared" si="35"/>
        <v>64.131590102962505</v>
      </c>
      <c r="K153" s="49">
        <f t="shared" si="36"/>
        <v>64.131590102962505</v>
      </c>
      <c r="L153" s="49" t="e">
        <f t="shared" si="37"/>
        <v>#DIV/0!</v>
      </c>
      <c r="M153" s="7"/>
    </row>
    <row r="154" spans="1:13" ht="31.2" x14ac:dyDescent="0.3">
      <c r="A154" s="114" t="s">
        <v>430</v>
      </c>
      <c r="B154" s="24" t="s">
        <v>19</v>
      </c>
      <c r="C154" s="25" t="s">
        <v>485</v>
      </c>
      <c r="D154" s="26">
        <f>E154</f>
        <v>6468300</v>
      </c>
      <c r="E154" s="26">
        <v>6468300</v>
      </c>
      <c r="F154" s="26"/>
      <c r="G154" s="20">
        <f t="shared" si="18"/>
        <v>4216654.66</v>
      </c>
      <c r="H154" s="26">
        <v>4216654.66</v>
      </c>
      <c r="I154" s="26"/>
      <c r="J154" s="26">
        <f t="shared" si="35"/>
        <v>65.189534499018293</v>
      </c>
      <c r="K154" s="26">
        <f t="shared" si="36"/>
        <v>65.189534499018293</v>
      </c>
      <c r="L154" s="26" t="e">
        <f t="shared" si="37"/>
        <v>#DIV/0!</v>
      </c>
      <c r="M154" s="7"/>
    </row>
    <row r="155" spans="1:13" ht="31.2" x14ac:dyDescent="0.3">
      <c r="A155" s="114" t="s">
        <v>430</v>
      </c>
      <c r="B155" s="24" t="s">
        <v>19</v>
      </c>
      <c r="C155" s="25" t="s">
        <v>482</v>
      </c>
      <c r="D155" s="26">
        <f>E155</f>
        <v>495400</v>
      </c>
      <c r="E155" s="26">
        <v>495400</v>
      </c>
      <c r="F155" s="26"/>
      <c r="G155" s="20">
        <f>H155</f>
        <v>249276.88</v>
      </c>
      <c r="H155" s="26">
        <v>249276.88</v>
      </c>
      <c r="I155" s="26"/>
      <c r="J155" s="26"/>
      <c r="K155" s="26">
        <f t="shared" si="36"/>
        <v>50.318304400484458</v>
      </c>
      <c r="L155" s="26"/>
      <c r="M155" s="7"/>
    </row>
    <row r="156" spans="1:13" ht="31.2" x14ac:dyDescent="0.3">
      <c r="A156" s="114" t="s">
        <v>431</v>
      </c>
      <c r="B156" s="24" t="s">
        <v>19</v>
      </c>
      <c r="C156" s="25" t="s">
        <v>429</v>
      </c>
      <c r="D156" s="26">
        <f>F156</f>
        <v>0</v>
      </c>
      <c r="E156" s="26"/>
      <c r="F156" s="26"/>
      <c r="G156" s="20">
        <f>I156</f>
        <v>0</v>
      </c>
      <c r="H156" s="26"/>
      <c r="I156" s="26"/>
      <c r="J156" s="26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15.6" x14ac:dyDescent="0.3">
      <c r="A157" s="114" t="s">
        <v>455</v>
      </c>
      <c r="B157" s="24" t="s">
        <v>19</v>
      </c>
      <c r="C157" s="25" t="s">
        <v>342</v>
      </c>
      <c r="D157" s="26">
        <f t="shared" si="20"/>
        <v>0</v>
      </c>
      <c r="E157" s="26"/>
      <c r="F157" s="26"/>
      <c r="G157" s="20">
        <f t="shared" si="18"/>
        <v>0</v>
      </c>
      <c r="H157" s="26"/>
      <c r="I157" s="26"/>
      <c r="J157" s="20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78" x14ac:dyDescent="0.3">
      <c r="A158" s="111" t="s">
        <v>159</v>
      </c>
      <c r="B158" s="24" t="s">
        <v>19</v>
      </c>
      <c r="C158" s="25" t="s">
        <v>158</v>
      </c>
      <c r="D158" s="26">
        <f t="shared" si="20"/>
        <v>-11918048.210000001</v>
      </c>
      <c r="E158" s="26">
        <f>E159+E160</f>
        <v>-11918048.210000001</v>
      </c>
      <c r="F158" s="26">
        <f>F159+F160</f>
        <v>0</v>
      </c>
      <c r="G158" s="53">
        <f t="shared" si="18"/>
        <v>-11918048.210000001</v>
      </c>
      <c r="H158" s="26">
        <f>H159+H160</f>
        <v>-11918048.210000001</v>
      </c>
      <c r="I158" s="26">
        <f>I159+I160</f>
        <v>0</v>
      </c>
      <c r="J158" s="20">
        <f t="shared" ref="J158:L159" si="38">G158/D158*100</f>
        <v>100</v>
      </c>
      <c r="K158" s="20">
        <f t="shared" si="38"/>
        <v>100</v>
      </c>
      <c r="L158" s="20" t="e">
        <f t="shared" si="38"/>
        <v>#DIV/0!</v>
      </c>
      <c r="M158" s="7"/>
    </row>
    <row r="159" spans="1:13" ht="78" x14ac:dyDescent="0.3">
      <c r="A159" s="114" t="s">
        <v>159</v>
      </c>
      <c r="B159" s="24" t="s">
        <v>19</v>
      </c>
      <c r="C159" s="25" t="s">
        <v>426</v>
      </c>
      <c r="D159" s="26">
        <f t="shared" si="20"/>
        <v>-11918048.210000001</v>
      </c>
      <c r="E159" s="26">
        <v>-11918048.210000001</v>
      </c>
      <c r="F159" s="26"/>
      <c r="G159" s="20">
        <f t="shared" si="18"/>
        <v>-11918048.210000001</v>
      </c>
      <c r="H159" s="26">
        <v>-11918048.210000001</v>
      </c>
      <c r="I159" s="26"/>
      <c r="J159" s="20">
        <f t="shared" si="38"/>
        <v>100</v>
      </c>
      <c r="K159" s="20">
        <f t="shared" si="38"/>
        <v>100</v>
      </c>
      <c r="L159" s="20" t="e">
        <f t="shared" si="38"/>
        <v>#DIV/0!</v>
      </c>
      <c r="M159" s="7"/>
    </row>
    <row r="160" spans="1:13" ht="63" thickBot="1" x14ac:dyDescent="0.35">
      <c r="A160" s="114" t="s">
        <v>160</v>
      </c>
      <c r="B160" s="24" t="s">
        <v>19</v>
      </c>
      <c r="C160" s="25" t="s">
        <v>427</v>
      </c>
      <c r="D160" s="26">
        <f t="shared" si="20"/>
        <v>0</v>
      </c>
      <c r="E160" s="26"/>
      <c r="F160" s="26"/>
      <c r="G160" s="20">
        <f t="shared" si="18"/>
        <v>0</v>
      </c>
      <c r="H160" s="26"/>
      <c r="I160" s="26"/>
      <c r="J160" s="26"/>
      <c r="K160" s="26"/>
      <c r="L160" s="26"/>
      <c r="M160" s="7"/>
    </row>
    <row r="161" spans="1:13" x14ac:dyDescent="0.3">
      <c r="A161" s="8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 t="s">
        <v>161</v>
      </c>
    </row>
    <row r="162" spans="1:13" x14ac:dyDescent="0.3">
      <c r="A162" s="8"/>
      <c r="B162" s="8"/>
      <c r="C162" s="8"/>
      <c r="D162" s="13"/>
      <c r="E162" s="13"/>
      <c r="F162" s="13"/>
      <c r="G162" s="13"/>
      <c r="H162" s="13"/>
      <c r="I162" s="13"/>
      <c r="J162" s="13"/>
      <c r="K162" s="13"/>
      <c r="L162" s="13"/>
      <c r="M162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>
      <selection activeCell="I20" sqref="I20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" customHeight="1" x14ac:dyDescent="0.3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698742864.36000013</v>
      </c>
      <c r="E7" s="49">
        <f t="shared" si="0"/>
        <v>627378521.46000004</v>
      </c>
      <c r="F7" s="49">
        <f t="shared" si="0"/>
        <v>138582209.98000002</v>
      </c>
      <c r="G7" s="49">
        <f t="shared" si="0"/>
        <v>463922561.58999997</v>
      </c>
      <c r="H7" s="49">
        <f t="shared" si="0"/>
        <v>442397184.23000002</v>
      </c>
      <c r="I7" s="49">
        <f t="shared" si="0"/>
        <v>63280757.240000002</v>
      </c>
      <c r="J7" s="49">
        <f>G7/D7*100</f>
        <v>66.393888975871079</v>
      </c>
      <c r="K7" s="49">
        <f>H7/E7*100</f>
        <v>70.515194431661158</v>
      </c>
      <c r="L7" s="49">
        <f>I7/F7*100</f>
        <v>45.662973082282775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190885978.30000001</v>
      </c>
      <c r="E9" s="49">
        <f t="shared" si="1"/>
        <v>143865394.30000001</v>
      </c>
      <c r="F9" s="49">
        <f t="shared" si="1"/>
        <v>47020584</v>
      </c>
      <c r="G9" s="49">
        <f t="shared" si="1"/>
        <v>148511415.93000001</v>
      </c>
      <c r="H9" s="49">
        <f t="shared" si="1"/>
        <v>113881877.13</v>
      </c>
      <c r="I9" s="49">
        <f t="shared" si="1"/>
        <v>34629538.800000004</v>
      </c>
      <c r="J9" s="49">
        <f t="shared" ref="J9:L13" si="2">G9/D9*100</f>
        <v>77.801113131838662</v>
      </c>
      <c r="K9" s="49">
        <f t="shared" si="2"/>
        <v>79.15863136100964</v>
      </c>
      <c r="L9" s="49">
        <f t="shared" si="2"/>
        <v>73.647615265688756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8704499.1699999999</v>
      </c>
      <c r="E10" s="59">
        <v>3156700</v>
      </c>
      <c r="F10" s="59">
        <v>5547799.1699999999</v>
      </c>
      <c r="G10" s="59">
        <f>H10+I10</f>
        <v>6262160.9800000004</v>
      </c>
      <c r="H10" s="59">
        <v>2223344.35</v>
      </c>
      <c r="I10" s="59">
        <v>4038816.63</v>
      </c>
      <c r="J10" s="26">
        <f t="shared" si="2"/>
        <v>71.941657500324624</v>
      </c>
      <c r="K10" s="26">
        <f t="shared" si="2"/>
        <v>70.432551398612475</v>
      </c>
      <c r="L10" s="26">
        <f t="shared" si="2"/>
        <v>72.80033949029918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127885</v>
      </c>
      <c r="E11" s="59">
        <v>96885</v>
      </c>
      <c r="F11" s="59">
        <v>31000</v>
      </c>
      <c r="G11" s="59">
        <f t="shared" ref="G11:G17" si="4">H11+I11</f>
        <v>54025</v>
      </c>
      <c r="H11" s="59">
        <v>54025</v>
      </c>
      <c r="I11" s="59"/>
      <c r="J11" s="26">
        <f t="shared" si="2"/>
        <v>42.244985729366228</v>
      </c>
      <c r="K11" s="26">
        <f t="shared" si="2"/>
        <v>55.761985859524174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73001972.789999992</v>
      </c>
      <c r="E12" s="59">
        <v>31855237.960000001</v>
      </c>
      <c r="F12" s="59">
        <v>41146734.829999998</v>
      </c>
      <c r="G12" s="59">
        <f>H12+I12</f>
        <v>56187762.270000003</v>
      </c>
      <c r="H12" s="59">
        <v>25833990.100000001</v>
      </c>
      <c r="I12" s="59">
        <v>30353772.170000002</v>
      </c>
      <c r="J12" s="26">
        <f t="shared" si="2"/>
        <v>76.967457347531791</v>
      </c>
      <c r="K12" s="26">
        <f t="shared" si="2"/>
        <v>81.098091724944069</v>
      </c>
      <c r="L12" s="26">
        <f t="shared" si="2"/>
        <v>73.769576845910819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3996</v>
      </c>
      <c r="H13" s="59">
        <v>3996</v>
      </c>
      <c r="I13" s="59">
        <v>0</v>
      </c>
      <c r="J13" s="26"/>
      <c r="K13" s="26">
        <f t="shared" si="2"/>
        <v>68.896551724137936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18471660.989999998</v>
      </c>
      <c r="H14" s="59">
        <v>18471660.989999998</v>
      </c>
      <c r="I14" s="59">
        <v>0</v>
      </c>
      <c r="J14" s="26">
        <f>G14/D14*100</f>
        <v>73.008385209617785</v>
      </c>
      <c r="K14" s="26">
        <f>H14/E14*100</f>
        <v>73.008385209617785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1626250</v>
      </c>
      <c r="H15" s="59">
        <v>1389300</v>
      </c>
      <c r="I15" s="59">
        <v>236950</v>
      </c>
      <c r="J15" s="26"/>
      <c r="K15" s="26">
        <f>H15/E15*100</f>
        <v>100</v>
      </c>
      <c r="L15" s="26">
        <f>I15/F15*100</f>
        <v>100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82012832.340000004</v>
      </c>
      <c r="E17" s="59">
        <v>82010732.340000004</v>
      </c>
      <c r="F17" s="59">
        <v>2100</v>
      </c>
      <c r="G17" s="59">
        <f t="shared" si="4"/>
        <v>65905560.689999998</v>
      </c>
      <c r="H17" s="59">
        <v>65905560.689999998</v>
      </c>
      <c r="I17" s="59"/>
      <c r="J17" s="26">
        <f t="shared" ref="J17:J61" si="5">G17/D17*100</f>
        <v>80.360059285327196</v>
      </c>
      <c r="K17" s="26">
        <f t="shared" ref="K17:K61" si="6">H17/E17*100</f>
        <v>80.362117017524966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772866.82</v>
      </c>
      <c r="H18" s="49">
        <f t="shared" si="8"/>
        <v>0</v>
      </c>
      <c r="I18" s="49">
        <f t="shared" si="8"/>
        <v>772866.82</v>
      </c>
      <c r="J18" s="49">
        <f t="shared" si="5"/>
        <v>70.420666970387231</v>
      </c>
      <c r="K18" s="49" t="e">
        <f t="shared" si="6"/>
        <v>#DIV/0!</v>
      </c>
      <c r="L18" s="49">
        <f t="shared" si="7"/>
        <v>70.420666970387231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772866.82</v>
      </c>
      <c r="H19" s="59"/>
      <c r="I19" s="59">
        <v>772866.82</v>
      </c>
      <c r="J19" s="26">
        <f t="shared" si="5"/>
        <v>70.420666970387231</v>
      </c>
      <c r="K19" s="26" t="e">
        <f t="shared" si="6"/>
        <v>#DIV/0!</v>
      </c>
      <c r="L19" s="26">
        <f t="shared" si="7"/>
        <v>70.420666970387231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11684020</v>
      </c>
      <c r="E20" s="49">
        <f t="shared" si="9"/>
        <v>10759400</v>
      </c>
      <c r="F20" s="49">
        <f t="shared" si="9"/>
        <v>924620</v>
      </c>
      <c r="G20" s="49">
        <f t="shared" si="9"/>
        <v>7813650.1399999997</v>
      </c>
      <c r="H20" s="49">
        <f t="shared" si="9"/>
        <v>7288802.3499999996</v>
      </c>
      <c r="I20" s="49">
        <f t="shared" si="9"/>
        <v>524847.79</v>
      </c>
      <c r="J20" s="49">
        <f t="shared" si="5"/>
        <v>66.874672758177397</v>
      </c>
      <c r="K20" s="49">
        <f t="shared" si="6"/>
        <v>67.743576314664381</v>
      </c>
      <c r="L20" s="49">
        <f t="shared" si="7"/>
        <v>56.763620730678554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10993020</v>
      </c>
      <c r="E22" s="59">
        <v>10584400</v>
      </c>
      <c r="F22" s="59">
        <v>408620</v>
      </c>
      <c r="G22" s="59">
        <f>H22+I22</f>
        <v>7414697.3499999996</v>
      </c>
      <c r="H22" s="59">
        <v>7257302.3499999996</v>
      </c>
      <c r="I22" s="59">
        <v>157395</v>
      </c>
      <c r="J22" s="26">
        <f t="shared" si="5"/>
        <v>67.449139090077153</v>
      </c>
      <c r="K22" s="26">
        <f t="shared" si="6"/>
        <v>68.566024999055202</v>
      </c>
      <c r="L22" s="26">
        <f t="shared" si="7"/>
        <v>38.51867260535461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516000</v>
      </c>
      <c r="E23" s="59"/>
      <c r="F23" s="59">
        <v>516000</v>
      </c>
      <c r="G23" s="59">
        <f>H23+I23</f>
        <v>367452.79</v>
      </c>
      <c r="H23" s="59">
        <v>0</v>
      </c>
      <c r="I23" s="59">
        <v>367452.79</v>
      </c>
      <c r="J23" s="26">
        <f t="shared" si="5"/>
        <v>71.211781007751924</v>
      </c>
      <c r="K23" s="26" t="e">
        <f t="shared" si="6"/>
        <v>#DIV/0!</v>
      </c>
      <c r="L23" s="26">
        <f t="shared" si="7"/>
        <v>71.211781007751924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175000</v>
      </c>
      <c r="E24" s="59">
        <v>175000</v>
      </c>
      <c r="F24" s="59"/>
      <c r="G24" s="59">
        <f>H24+I24</f>
        <v>31500</v>
      </c>
      <c r="H24" s="59">
        <v>31500</v>
      </c>
      <c r="I24" s="59"/>
      <c r="J24" s="26">
        <f t="shared" si="5"/>
        <v>18</v>
      </c>
      <c r="K24" s="26">
        <f t="shared" si="6"/>
        <v>18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25517416.239999998</v>
      </c>
      <c r="E25" s="49">
        <f t="shared" ref="E25:I25" si="10">E26+E27+E28+E29+E30</f>
        <v>475527.06</v>
      </c>
      <c r="F25" s="49">
        <f t="shared" si="10"/>
        <v>25041889.18</v>
      </c>
      <c r="G25" s="49">
        <f t="shared" si="10"/>
        <v>2654962.37</v>
      </c>
      <c r="H25" s="49">
        <f t="shared" si="10"/>
        <v>182750</v>
      </c>
      <c r="I25" s="49">
        <f t="shared" si="10"/>
        <v>2472212.37</v>
      </c>
      <c r="J25" s="49">
        <f t="shared" si="5"/>
        <v>10.404510962352825</v>
      </c>
      <c r="K25" s="49">
        <f t="shared" si="6"/>
        <v>38.431041127291472</v>
      </c>
      <c r="L25" s="49">
        <f t="shared" si="7"/>
        <v>9.8723077649207944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164000</v>
      </c>
      <c r="E26" s="59"/>
      <c r="F26" s="59">
        <v>164000</v>
      </c>
      <c r="G26" s="59">
        <f>H26+I26</f>
        <v>110131.52</v>
      </c>
      <c r="H26" s="59"/>
      <c r="I26" s="59">
        <v>110131.52</v>
      </c>
      <c r="J26" s="26">
        <f t="shared" si="5"/>
        <v>67.153365853658542</v>
      </c>
      <c r="K26" s="26" t="e">
        <f t="shared" si="6"/>
        <v>#DIV/0!</v>
      </c>
      <c r="L26" s="26">
        <f t="shared" si="7"/>
        <v>67.153365853658542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1"/>
        <v>22796866.239999998</v>
      </c>
      <c r="E29" s="59">
        <v>123977.06</v>
      </c>
      <c r="F29" s="59">
        <v>22672889.18</v>
      </c>
      <c r="G29" s="59">
        <f>H29+I29</f>
        <v>1351114.85</v>
      </c>
      <c r="H29" s="59">
        <v>0</v>
      </c>
      <c r="I29" s="59">
        <v>1351114.85</v>
      </c>
      <c r="J29" s="26">
        <f t="shared" si="5"/>
        <v>5.9267569313070645</v>
      </c>
      <c r="K29" s="26">
        <f t="shared" si="6"/>
        <v>0</v>
      </c>
      <c r="L29" s="26">
        <f t="shared" si="7"/>
        <v>5.9591648831055597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1"/>
        <v>2556550</v>
      </c>
      <c r="E30" s="59">
        <v>351550</v>
      </c>
      <c r="F30" s="59">
        <v>2205000</v>
      </c>
      <c r="G30" s="59">
        <f>H30+I30</f>
        <v>1193716</v>
      </c>
      <c r="H30" s="59">
        <v>182750</v>
      </c>
      <c r="I30" s="59">
        <v>1010966</v>
      </c>
      <c r="J30" s="26">
        <f t="shared" si="5"/>
        <v>46.692456631006628</v>
      </c>
      <c r="K30" s="26">
        <f t="shared" si="6"/>
        <v>51.984070544730479</v>
      </c>
      <c r="L30" s="26">
        <f t="shared" si="7"/>
        <v>45.848798185941043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60440767.409999996</v>
      </c>
      <c r="E31" s="49">
        <f>E32+E33+E34+E35</f>
        <v>309793.69</v>
      </c>
      <c r="F31" s="49">
        <f t="shared" ref="F31:I31" si="13">F32+F33+F34</f>
        <v>60130973.719999999</v>
      </c>
      <c r="G31" s="49">
        <f>G32+G33+G34+G35</f>
        <v>22268890.309999999</v>
      </c>
      <c r="H31" s="49">
        <f>H32+H33+H34+H35</f>
        <v>241578.26</v>
      </c>
      <c r="I31" s="49">
        <f t="shared" si="13"/>
        <v>22027312.049999997</v>
      </c>
      <c r="J31" s="49">
        <f t="shared" si="5"/>
        <v>36.844155467019405</v>
      </c>
      <c r="K31" s="49">
        <f t="shared" si="6"/>
        <v>77.980368160500618</v>
      </c>
      <c r="L31" s="49">
        <f t="shared" si="7"/>
        <v>36.632222442580456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42161533.149999999</v>
      </c>
      <c r="E32" s="59">
        <v>0</v>
      </c>
      <c r="F32" s="59">
        <v>42161533.149999999</v>
      </c>
      <c r="G32" s="59">
        <f>H32+I32</f>
        <v>13723565.779999999</v>
      </c>
      <c r="H32" s="59">
        <v>0</v>
      </c>
      <c r="I32" s="59">
        <v>13723565.779999999</v>
      </c>
      <c r="J32" s="26">
        <f t="shared" si="5"/>
        <v>32.549968548759949</v>
      </c>
      <c r="K32" s="26" t="e">
        <f t="shared" si="6"/>
        <v>#DIV/0!</v>
      </c>
      <c r="L32" s="26">
        <f t="shared" si="7"/>
        <v>32.549968548759949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4">E33+F33</f>
        <v>4630769.9800000004</v>
      </c>
      <c r="E33" s="59"/>
      <c r="F33" s="59">
        <v>4630769.9800000004</v>
      </c>
      <c r="G33" s="59">
        <f>H33+I33</f>
        <v>2705748.26</v>
      </c>
      <c r="H33" s="59"/>
      <c r="I33" s="59">
        <v>2705748.26</v>
      </c>
      <c r="J33" s="26">
        <f t="shared" si="5"/>
        <v>58.429770247409252</v>
      </c>
      <c r="K33" s="26" t="e">
        <f t="shared" si="6"/>
        <v>#DIV/0!</v>
      </c>
      <c r="L33" s="26">
        <f t="shared" si="7"/>
        <v>58.429770247409252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4"/>
        <v>13338670.59</v>
      </c>
      <c r="E34" s="59">
        <v>0</v>
      </c>
      <c r="F34" s="59">
        <v>13338670.59</v>
      </c>
      <c r="G34" s="59">
        <f>H34+I34</f>
        <v>5597998.0099999998</v>
      </c>
      <c r="H34" s="59">
        <v>0</v>
      </c>
      <c r="I34" s="59">
        <v>5597998.0099999998</v>
      </c>
      <c r="J34" s="26">
        <f t="shared" si="5"/>
        <v>41.968185451680753</v>
      </c>
      <c r="K34" s="26" t="e">
        <f t="shared" si="6"/>
        <v>#DIV/0!</v>
      </c>
      <c r="L34" s="26">
        <f t="shared" si="7"/>
        <v>41.968185451680753</v>
      </c>
      <c r="M34" s="7"/>
    </row>
    <row r="35" spans="1:13" ht="31.2" x14ac:dyDescent="0.3">
      <c r="A35" s="56" t="s">
        <v>330</v>
      </c>
      <c r="B35" s="57" t="s">
        <v>167</v>
      </c>
      <c r="C35" s="58" t="s">
        <v>331</v>
      </c>
      <c r="D35" s="59">
        <f t="shared" si="14"/>
        <v>309793.69</v>
      </c>
      <c r="E35" s="59">
        <v>309793.69</v>
      </c>
      <c r="F35" s="59">
        <v>0</v>
      </c>
      <c r="G35" s="59">
        <f t="shared" ref="G35" si="15">H35+I35</f>
        <v>241578.26</v>
      </c>
      <c r="H35" s="59">
        <v>241578.26</v>
      </c>
      <c r="I35" s="59">
        <v>0</v>
      </c>
      <c r="J35" s="26">
        <f t="shared" si="5"/>
        <v>77.980368160500618</v>
      </c>
      <c r="K35" s="26">
        <f t="shared" si="6"/>
        <v>77.980368160500618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867900</v>
      </c>
      <c r="E36" s="49">
        <f>E37</f>
        <v>867900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867900</v>
      </c>
      <c r="E37" s="59">
        <v>867900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353392521.49000001</v>
      </c>
      <c r="E38" s="49">
        <f>E39+E40+E42+E43+E41</f>
        <v>353392521.49000001</v>
      </c>
      <c r="F38" s="49">
        <v>0</v>
      </c>
      <c r="G38" s="49">
        <f>G39+G40+G42+G43+G41</f>
        <v>238223894.76999998</v>
      </c>
      <c r="H38" s="49">
        <f>H39+H40+H42+H43+H41</f>
        <v>238223894.76999998</v>
      </c>
      <c r="I38" s="49">
        <v>0</v>
      </c>
      <c r="J38" s="49">
        <f t="shared" si="5"/>
        <v>67.410564820552096</v>
      </c>
      <c r="K38" s="49">
        <f t="shared" si="6"/>
        <v>67.410564820552096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105142854.34</v>
      </c>
      <c r="E39" s="59">
        <v>105142854.34</v>
      </c>
      <c r="F39" s="59">
        <v>0</v>
      </c>
      <c r="G39" s="59">
        <f>H39+I39</f>
        <v>61176904.689999998</v>
      </c>
      <c r="H39" s="59">
        <v>61176904.689999998</v>
      </c>
      <c r="I39" s="59">
        <v>0</v>
      </c>
      <c r="J39" s="26">
        <f t="shared" si="5"/>
        <v>58.184557642093772</v>
      </c>
      <c r="K39" s="26">
        <f t="shared" si="6"/>
        <v>58.184557642093772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6">E40+F40</f>
        <v>180529122.02000001</v>
      </c>
      <c r="E40" s="59">
        <v>180529122.02000001</v>
      </c>
      <c r="F40" s="59">
        <v>0</v>
      </c>
      <c r="G40" s="59">
        <f t="shared" ref="G40:G43" si="17">H40+I40</f>
        <v>119639942.23</v>
      </c>
      <c r="H40" s="59">
        <v>119639942.23</v>
      </c>
      <c r="I40" s="59">
        <v>0</v>
      </c>
      <c r="J40" s="26">
        <f t="shared" si="5"/>
        <v>66.271824119737104</v>
      </c>
      <c r="K40" s="26">
        <f t="shared" si="6"/>
        <v>66.271824119737104</v>
      </c>
      <c r="L40" s="26" t="e">
        <f t="shared" si="7"/>
        <v>#DIV/0!</v>
      </c>
      <c r="M40" s="7"/>
    </row>
    <row r="41" spans="1:13" ht="15.6" x14ac:dyDescent="0.3">
      <c r="A41" s="56" t="s">
        <v>337</v>
      </c>
      <c r="B41" s="57" t="s">
        <v>167</v>
      </c>
      <c r="C41" s="58" t="s">
        <v>338</v>
      </c>
      <c r="D41" s="59">
        <f t="shared" si="16"/>
        <v>44319402.149999999</v>
      </c>
      <c r="E41" s="59">
        <v>44319402.149999999</v>
      </c>
      <c r="F41" s="59">
        <v>0</v>
      </c>
      <c r="G41" s="59">
        <f t="shared" si="17"/>
        <v>36654474.859999999</v>
      </c>
      <c r="H41" s="59">
        <v>36654474.859999999</v>
      </c>
      <c r="I41" s="59">
        <v>0</v>
      </c>
      <c r="J41" s="26">
        <f t="shared" ref="J41" si="18">G41/D41*100</f>
        <v>82.705255670963524</v>
      </c>
      <c r="K41" s="26">
        <f t="shared" ref="K41" si="19">H41/E41*100</f>
        <v>82.705255670963524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6"/>
        <v>764258.22</v>
      </c>
      <c r="E42" s="59">
        <v>764258.22</v>
      </c>
      <c r="F42" s="59">
        <v>0</v>
      </c>
      <c r="G42" s="59">
        <f t="shared" si="17"/>
        <v>576704.94999999995</v>
      </c>
      <c r="H42" s="59">
        <v>576704.94999999995</v>
      </c>
      <c r="I42" s="26">
        <v>0</v>
      </c>
      <c r="J42" s="26">
        <f t="shared" si="5"/>
        <v>75.459436994998882</v>
      </c>
      <c r="K42" s="26">
        <f t="shared" si="6"/>
        <v>75.459436994998882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6"/>
        <v>22636884.760000002</v>
      </c>
      <c r="E43" s="59">
        <v>22636884.760000002</v>
      </c>
      <c r="F43" s="59">
        <v>0</v>
      </c>
      <c r="G43" s="59">
        <f t="shared" si="17"/>
        <v>20175868.039999999</v>
      </c>
      <c r="H43" s="59">
        <v>20175868.039999999</v>
      </c>
      <c r="I43" s="26">
        <v>0</v>
      </c>
      <c r="J43" s="26">
        <f t="shared" si="5"/>
        <v>89.128288869726958</v>
      </c>
      <c r="K43" s="26">
        <f t="shared" si="6"/>
        <v>89.128288869726958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46340638.350000001</v>
      </c>
      <c r="E44" s="49">
        <f t="shared" ref="E44:I44" si="20">E45+E46</f>
        <v>45635262.350000001</v>
      </c>
      <c r="F44" s="49">
        <f t="shared" si="20"/>
        <v>705376</v>
      </c>
      <c r="G44" s="49">
        <f>H44+I44</f>
        <v>36519850.869999997</v>
      </c>
      <c r="H44" s="49">
        <f t="shared" si="20"/>
        <v>36081027.289999999</v>
      </c>
      <c r="I44" s="49">
        <f t="shared" si="20"/>
        <v>438823.58</v>
      </c>
      <c r="J44" s="49">
        <f t="shared" si="5"/>
        <v>78.807397071602907</v>
      </c>
      <c r="K44" s="49">
        <f t="shared" si="6"/>
        <v>79.063919942601132</v>
      </c>
      <c r="L44" s="49">
        <f t="shared" si="7"/>
        <v>62.211300072585409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41092438.350000001</v>
      </c>
      <c r="E45" s="59">
        <v>40387062.350000001</v>
      </c>
      <c r="F45" s="59">
        <v>705376</v>
      </c>
      <c r="G45" s="59">
        <f>H45+I45</f>
        <v>32881523.259999998</v>
      </c>
      <c r="H45" s="59">
        <v>32442699.68</v>
      </c>
      <c r="I45" s="59">
        <v>438823.58</v>
      </c>
      <c r="J45" s="26">
        <f t="shared" si="5"/>
        <v>80.018428159301465</v>
      </c>
      <c r="K45" s="26">
        <f t="shared" si="6"/>
        <v>80.329436686548206</v>
      </c>
      <c r="L45" s="26">
        <f t="shared" si="7"/>
        <v>62.211300072585409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5248200</v>
      </c>
      <c r="E46" s="59">
        <v>5248200</v>
      </c>
      <c r="F46" s="59">
        <v>0</v>
      </c>
      <c r="G46" s="59">
        <f>H46+I46</f>
        <v>3638327.61</v>
      </c>
      <c r="H46" s="59">
        <v>3638327.61</v>
      </c>
      <c r="I46" s="59"/>
      <c r="J46" s="26">
        <f t="shared" si="5"/>
        <v>69.325246941808615</v>
      </c>
      <c r="K46" s="26">
        <f t="shared" si="6"/>
        <v>69.325246941808615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7500</v>
      </c>
      <c r="H47" s="60">
        <f t="shared" si="21"/>
        <v>7500</v>
      </c>
      <c r="I47" s="60">
        <f t="shared" si="21"/>
        <v>0</v>
      </c>
      <c r="J47" s="49">
        <f t="shared" si="5"/>
        <v>25</v>
      </c>
      <c r="K47" s="49">
        <f t="shared" si="6"/>
        <v>25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7500</v>
      </c>
      <c r="H48" s="59">
        <v>7500</v>
      </c>
      <c r="I48" s="59">
        <v>0</v>
      </c>
      <c r="J48" s="26">
        <f t="shared" si="5"/>
        <v>25</v>
      </c>
      <c r="K48" s="26">
        <f t="shared" si="6"/>
        <v>25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6732137.9700000007</v>
      </c>
      <c r="E49" s="49">
        <f t="shared" si="22"/>
        <v>6004137.9700000007</v>
      </c>
      <c r="F49" s="49">
        <f t="shared" si="22"/>
        <v>728000</v>
      </c>
      <c r="G49" s="49">
        <f t="shared" si="22"/>
        <v>6090214.830000001</v>
      </c>
      <c r="H49" s="49">
        <f t="shared" si="22"/>
        <v>5541646.8300000001</v>
      </c>
      <c r="I49" s="49">
        <f t="shared" si="22"/>
        <v>548568</v>
      </c>
      <c r="J49" s="49">
        <f t="shared" si="5"/>
        <v>90.464795242454016</v>
      </c>
      <c r="K49" s="49">
        <f t="shared" si="6"/>
        <v>92.297126709764783</v>
      </c>
      <c r="L49" s="49">
        <f t="shared" si="7"/>
        <v>75.35274725274725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4091097.97</v>
      </c>
      <c r="E50" s="59">
        <v>3363097.97</v>
      </c>
      <c r="F50" s="59">
        <v>728000</v>
      </c>
      <c r="G50" s="59">
        <f>H50+I50</f>
        <v>3911665.97</v>
      </c>
      <c r="H50" s="59">
        <v>3363097.97</v>
      </c>
      <c r="I50" s="59">
        <v>548568</v>
      </c>
      <c r="J50" s="26">
        <f t="shared" si="5"/>
        <v>95.614086943999538</v>
      </c>
      <c r="K50" s="26">
        <f t="shared" si="6"/>
        <v>100</v>
      </c>
      <c r="L50" s="26">
        <f t="shared" si="7"/>
        <v>75.35274725274725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772000</v>
      </c>
      <c r="H52" s="59">
        <v>772000</v>
      </c>
      <c r="I52" s="59"/>
      <c r="J52" s="26">
        <f t="shared" si="5"/>
        <v>78.383592242867294</v>
      </c>
      <c r="K52" s="26">
        <f t="shared" si="6"/>
        <v>78.383592242867294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396</v>
      </c>
      <c r="D53" s="59">
        <f t="shared" si="23"/>
        <v>1656140</v>
      </c>
      <c r="E53" s="59">
        <v>1656140</v>
      </c>
      <c r="F53" s="59">
        <v>0</v>
      </c>
      <c r="G53" s="59">
        <f>H53+I53</f>
        <v>1406548.86</v>
      </c>
      <c r="H53" s="59">
        <v>1406548.86</v>
      </c>
      <c r="I53" s="59">
        <v>0</v>
      </c>
      <c r="J53" s="26">
        <f t="shared" si="5"/>
        <v>84.929345345200289</v>
      </c>
      <c r="K53" s="26">
        <f t="shared" si="6"/>
        <v>84.929345345200289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1743984.6</v>
      </c>
      <c r="E54" s="49">
        <f t="shared" si="25"/>
        <v>979584.6</v>
      </c>
      <c r="F54" s="49">
        <f t="shared" si="25"/>
        <v>764400</v>
      </c>
      <c r="G54" s="49">
        <f t="shared" si="25"/>
        <v>1059315.55</v>
      </c>
      <c r="H54" s="49">
        <f>H55+H56</f>
        <v>595157.6</v>
      </c>
      <c r="I54" s="49">
        <f t="shared" si="25"/>
        <v>464157.95</v>
      </c>
      <c r="J54" s="49">
        <f t="shared" si="5"/>
        <v>60.741106888214489</v>
      </c>
      <c r="K54" s="49">
        <f t="shared" si="6"/>
        <v>60.756120502506882</v>
      </c>
      <c r="L54" s="49">
        <f t="shared" si="7"/>
        <v>60.72186682365254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1060984.6000000001</v>
      </c>
      <c r="E55" s="59">
        <v>979584.6</v>
      </c>
      <c r="F55" s="59">
        <v>81400</v>
      </c>
      <c r="G55" s="59">
        <f>H55+I55</f>
        <v>673472.6</v>
      </c>
      <c r="H55" s="59">
        <v>595157.6</v>
      </c>
      <c r="I55" s="59">
        <v>78315</v>
      </c>
      <c r="J55" s="26">
        <f t="shared" si="5"/>
        <v>63.476189946583574</v>
      </c>
      <c r="K55" s="26">
        <f t="shared" si="6"/>
        <v>60.756120502506882</v>
      </c>
      <c r="L55" s="26">
        <f t="shared" si="7"/>
        <v>96.210073710073701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385842.95</v>
      </c>
      <c r="H56" s="59">
        <v>0</v>
      </c>
      <c r="I56" s="59">
        <v>385842.95</v>
      </c>
      <c r="J56" s="26">
        <f t="shared" si="5"/>
        <v>56.492379209370426</v>
      </c>
      <c r="K56" s="26" t="e">
        <f t="shared" si="6"/>
        <v>#DIV/0!</v>
      </c>
      <c r="L56" s="26">
        <f t="shared" si="7"/>
        <v>56.492379209370426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65049000</v>
      </c>
      <c r="F59" s="49">
        <f>F61+F60</f>
        <v>2168867.08</v>
      </c>
      <c r="G59" s="49">
        <f t="shared" si="27"/>
        <v>0</v>
      </c>
      <c r="H59" s="49">
        <f>H61+H60</f>
        <v>40352950</v>
      </c>
      <c r="I59" s="49">
        <f>I61+I60</f>
        <v>1402429.88</v>
      </c>
      <c r="J59" s="49" t="e">
        <f t="shared" si="5"/>
        <v>#DIV/0!</v>
      </c>
      <c r="K59" s="49">
        <f t="shared" si="6"/>
        <v>62.034696920782793</v>
      </c>
      <c r="L59" s="49">
        <f t="shared" si="7"/>
        <v>64.661863925750566</v>
      </c>
      <c r="M59" s="7"/>
    </row>
    <row r="60" spans="1:13" ht="31.2" x14ac:dyDescent="0.3">
      <c r="A60" s="56" t="s">
        <v>250</v>
      </c>
      <c r="B60" s="47"/>
      <c r="C60" s="58" t="s">
        <v>345</v>
      </c>
      <c r="D60" s="49"/>
      <c r="E60" s="26">
        <v>65049000</v>
      </c>
      <c r="F60" s="49"/>
      <c r="G60" s="49"/>
      <c r="H60" s="26">
        <v>40352950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1402429.88</v>
      </c>
      <c r="J61" s="26" t="e">
        <f t="shared" si="5"/>
        <v>#DIV/0!</v>
      </c>
      <c r="K61" s="26" t="e">
        <f t="shared" si="6"/>
        <v>#DIV/0!</v>
      </c>
      <c r="L61" s="26">
        <f t="shared" si="7"/>
        <v>64.661863925750566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-25377429.700000167</v>
      </c>
      <c r="E63" s="42">
        <f>Доходы!E9-Расходы!E7</f>
        <v>-15903942.870000005</v>
      </c>
      <c r="F63" s="42">
        <f>Доходы!F9-Расходы!F7</f>
        <v>-9473486.8300000131</v>
      </c>
      <c r="G63" s="42">
        <f>Доходы!G9-Расходы!G7</f>
        <v>-14238672.599999905</v>
      </c>
      <c r="H63" s="42">
        <f>Доходы!H9-Расходы!H7</f>
        <v>-7538639.8999999762</v>
      </c>
      <c r="I63" s="42">
        <f>Доходы!I9-Расходы!I7</f>
        <v>-6700032.6999999955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E40" sqref="E40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3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</f>
        <v>25377429.700000018</v>
      </c>
      <c r="E7" s="85">
        <f>E9+E20</f>
        <v>15903942.870000005</v>
      </c>
      <c r="F7" s="86">
        <f>F20</f>
        <v>9473486.8300000131</v>
      </c>
      <c r="G7" s="85">
        <f>G9+G20</f>
        <v>14238672.599999972</v>
      </c>
      <c r="H7" s="85">
        <f>H9+H20</f>
        <v>7538639.8999999762</v>
      </c>
      <c r="I7" s="87">
        <f>I9+I20</f>
        <v>6700032.6999999955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22562629.700000018</v>
      </c>
      <c r="E20" s="94">
        <f>E21</f>
        <v>13089142.870000005</v>
      </c>
      <c r="F20" s="94">
        <f>F21</f>
        <v>9473486.8300000131</v>
      </c>
      <c r="G20" s="105">
        <f>H20+I20</f>
        <v>14238672.599999972</v>
      </c>
      <c r="H20" s="94">
        <f>H21</f>
        <v>7538639.8999999762</v>
      </c>
      <c r="I20" s="103">
        <f>I21</f>
        <v>6700032.6999999955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22562629.700000018</v>
      </c>
      <c r="E21" s="94">
        <f>E22+E27</f>
        <v>13089142.870000005</v>
      </c>
      <c r="F21" s="94">
        <f>F22+F27</f>
        <v>9473486.8300000131</v>
      </c>
      <c r="G21" s="94">
        <f t="shared" ref="G21:G31" si="0">H21+I21</f>
        <v>14238672.599999972</v>
      </c>
      <c r="H21" s="94">
        <f>H22+H27</f>
        <v>7538639.8999999762</v>
      </c>
      <c r="I21" s="103">
        <f>I22+I27</f>
        <v>6700032.6999999955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-743398101.74000001</v>
      </c>
      <c r="E22" s="94">
        <f>E23</f>
        <v>-614289378.59000003</v>
      </c>
      <c r="F22" s="94">
        <f>F23</f>
        <v>-129108723.15000001</v>
      </c>
      <c r="G22" s="101">
        <f t="shared" si="0"/>
        <v>-491439268.87000006</v>
      </c>
      <c r="H22" s="101">
        <f>H23</f>
        <v>-434858544.33000004</v>
      </c>
      <c r="I22" s="103">
        <f>I23</f>
        <v>-56580724.540000007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-743398101.74000001</v>
      </c>
      <c r="E23" s="94">
        <f>E24</f>
        <v>-614289378.59000003</v>
      </c>
      <c r="F23" s="94">
        <f>F24</f>
        <v>-129108723.15000001</v>
      </c>
      <c r="G23" s="101">
        <f t="shared" si="0"/>
        <v>-491439268.87000006</v>
      </c>
      <c r="H23" s="101">
        <f>H24</f>
        <v>-434858544.33000004</v>
      </c>
      <c r="I23" s="103">
        <f>I24</f>
        <v>-56580724.540000007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-743398101.74000001</v>
      </c>
      <c r="E24" s="94">
        <f>E25+E26</f>
        <v>-614289378.59000003</v>
      </c>
      <c r="F24" s="94">
        <f>F25+F26</f>
        <v>-129108723.15000001</v>
      </c>
      <c r="G24" s="101">
        <f t="shared" si="0"/>
        <v>-491439268.87000006</v>
      </c>
      <c r="H24" s="101">
        <f>H25+H26</f>
        <v>-434858544.33000004</v>
      </c>
      <c r="I24" s="102">
        <f>I25+I26</f>
        <v>-56580724.540000007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-614289378.59000003</v>
      </c>
      <c r="E25" s="94">
        <f>-(Доходы!E9+Источники!E9)</f>
        <v>-614289378.59000003</v>
      </c>
      <c r="F25" s="94"/>
      <c r="G25" s="101">
        <f t="shared" si="0"/>
        <v>-434858544.33000004</v>
      </c>
      <c r="H25" s="94">
        <f>-(Доходы!H9+Источники!H9)</f>
        <v>-434858544.33000004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-129108723.15000001</v>
      </c>
      <c r="E26" s="94"/>
      <c r="F26" s="94">
        <f>-(Доходы!F9)</f>
        <v>-129108723.15000001</v>
      </c>
      <c r="G26" s="101">
        <f t="shared" si="0"/>
        <v>-56580724.540000007</v>
      </c>
      <c r="H26" s="94"/>
      <c r="I26" s="103">
        <f>-(Доходы!I9)</f>
        <v>-56580724.540000007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765960731.44000006</v>
      </c>
      <c r="E27" s="94">
        <f>E28</f>
        <v>627378521.46000004</v>
      </c>
      <c r="F27" s="94">
        <f>F28</f>
        <v>138582209.98000002</v>
      </c>
      <c r="G27" s="101">
        <f t="shared" si="0"/>
        <v>505677941.47000003</v>
      </c>
      <c r="H27" s="101">
        <f>H28</f>
        <v>442397184.23000002</v>
      </c>
      <c r="I27" s="103">
        <f>I28</f>
        <v>63280757.240000002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765960731.44000006</v>
      </c>
      <c r="E28" s="94">
        <f>E29</f>
        <v>627378521.46000004</v>
      </c>
      <c r="F28" s="94">
        <f>F29</f>
        <v>138582209.98000002</v>
      </c>
      <c r="G28" s="101">
        <f t="shared" si="0"/>
        <v>505677941.47000003</v>
      </c>
      <c r="H28" s="101">
        <f>H29</f>
        <v>442397184.23000002</v>
      </c>
      <c r="I28" s="103">
        <f>I29</f>
        <v>63280757.240000002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765960731.44000006</v>
      </c>
      <c r="E29" s="94">
        <f>E30+E31</f>
        <v>627378521.46000004</v>
      </c>
      <c r="F29" s="94">
        <f>F30+F31</f>
        <v>138582209.98000002</v>
      </c>
      <c r="G29" s="101">
        <f t="shared" si="0"/>
        <v>505677941.47000003</v>
      </c>
      <c r="H29" s="101">
        <f>H30+H31</f>
        <v>442397184.23000002</v>
      </c>
      <c r="I29" s="103">
        <f>I30+I31</f>
        <v>63280757.240000002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627378521.46000004</v>
      </c>
      <c r="E30" s="94">
        <f>Расходы!E7</f>
        <v>627378521.46000004</v>
      </c>
      <c r="F30" s="94"/>
      <c r="G30" s="101">
        <f t="shared" si="0"/>
        <v>442397184.23000002</v>
      </c>
      <c r="H30" s="101">
        <f>Расходы!H7</f>
        <v>442397184.23000002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138582209.98000002</v>
      </c>
      <c r="E31" s="108"/>
      <c r="F31" s="108">
        <f>Расходы!F7</f>
        <v>138582209.98000002</v>
      </c>
      <c r="G31" s="109">
        <f t="shared" si="0"/>
        <v>63280757.240000002</v>
      </c>
      <c r="H31" s="109"/>
      <c r="I31" s="110">
        <f>Расходы!I7</f>
        <v>63280757.240000002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3">
      <c r="A34" s="1" t="s">
        <v>473</v>
      </c>
      <c r="C34" s="122"/>
      <c r="D34" s="1" t="s">
        <v>474</v>
      </c>
    </row>
    <row r="36" spans="1:4" x14ac:dyDescent="0.3">
      <c r="A36" s="1" t="s">
        <v>475</v>
      </c>
      <c r="C36" s="122"/>
      <c r="D36" s="1" t="s">
        <v>476</v>
      </c>
    </row>
    <row r="38" spans="1:4" x14ac:dyDescent="0.3">
      <c r="A38" s="1" t="s">
        <v>489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2023-07-21T03:00:59Z</cp:lastPrinted>
  <dcterms:created xsi:type="dcterms:W3CDTF">2017-02-16T00:52:44Z</dcterms:created>
  <dcterms:modified xsi:type="dcterms:W3CDTF">2023-10-05T07:09:58Z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